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galata\Desktop\Ripartizioni\2026\Pubblicati\"/>
    </mc:Choice>
  </mc:AlternateContent>
  <workbookProtection workbookAlgorithmName="SHA-512" workbookHashValue="ZTALRjeGAlNDSAZW8NbFfMXwFJiRz2kytn5ZNIhC+/4e8DEay3ZlvR9r6l0BiEsu/S2ISCD974avfZnWTwuMww==" workbookSaltValue="HV0cFcRmSJNxwHiPubZP7g==" workbookSpinCount="100000" lockStructure="1"/>
  <bookViews>
    <workbookView xWindow="0" yWindow="0" windowWidth="23040" windowHeight="8325" tabRatio="438" firstSheet="2" activeTab="2"/>
  </bookViews>
  <sheets>
    <sheet name="Motore 2021" sheetId="3" state="hidden" r:id="rId1"/>
    <sheet name="Motore 2026" sheetId="5" state="hidden" r:id="rId2"/>
    <sheet name="Ripartizione" sheetId="2" r:id="rId3"/>
    <sheet name="Foglio1" sheetId="4" state="hidden" r:id="rId4"/>
  </sheets>
  <definedNames>
    <definedName name="_xlnm.Print_Area" localSheetId="2">Ripartizione!$A$6:$BW$78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2" l="1"/>
  <c r="G28" i="5" l="1"/>
  <c r="D26" i="2" l="1"/>
  <c r="I28" i="2"/>
  <c r="B7" i="5" l="1"/>
  <c r="B8" i="5"/>
  <c r="H11" i="5"/>
  <c r="H17" i="5" s="1"/>
  <c r="I11" i="5"/>
  <c r="I17" i="5" s="1"/>
  <c r="J11" i="5"/>
  <c r="J17" i="5" s="1"/>
  <c r="K11" i="5"/>
  <c r="K17" i="5" s="1"/>
  <c r="B15" i="5"/>
  <c r="B11" i="5"/>
  <c r="C11" i="5" s="1"/>
  <c r="K18" i="5" l="1"/>
  <c r="K19" i="5" s="1"/>
  <c r="J18" i="5"/>
  <c r="J19" i="5" s="1"/>
  <c r="I18" i="5"/>
  <c r="I19" i="5" s="1"/>
  <c r="D11" i="5"/>
  <c r="H18" i="5"/>
  <c r="H19" i="5" s="1"/>
  <c r="H28" i="5"/>
  <c r="AX29" i="2"/>
  <c r="AY29" i="2"/>
  <c r="AZ29" i="2"/>
  <c r="BA29" i="2"/>
  <c r="BD29" i="2"/>
  <c r="BB29" i="2" s="1"/>
  <c r="BE29" i="2"/>
  <c r="BF29" i="2"/>
  <c r="BG29" i="2"/>
  <c r="AX30" i="2"/>
  <c r="AY30" i="2"/>
  <c r="AZ30" i="2"/>
  <c r="BA30" i="2"/>
  <c r="BD30" i="2"/>
  <c r="BE30" i="2"/>
  <c r="BF30" i="2"/>
  <c r="BG30" i="2"/>
  <c r="AX31" i="2"/>
  <c r="AY31" i="2"/>
  <c r="AZ31" i="2"/>
  <c r="BA31" i="2"/>
  <c r="BD31" i="2"/>
  <c r="BE31" i="2"/>
  <c r="BF31" i="2"/>
  <c r="BC31" i="2" s="1"/>
  <c r="BG31" i="2"/>
  <c r="AX32" i="2"/>
  <c r="AY32" i="2"/>
  <c r="AZ32" i="2"/>
  <c r="BA32" i="2"/>
  <c r="BD32" i="2"/>
  <c r="BE32" i="2"/>
  <c r="BF32" i="2"/>
  <c r="BG32" i="2"/>
  <c r="AX33" i="2"/>
  <c r="AY33" i="2"/>
  <c r="AZ33" i="2"/>
  <c r="BA33" i="2"/>
  <c r="BD33" i="2"/>
  <c r="BE33" i="2"/>
  <c r="BF33" i="2"/>
  <c r="BG33" i="2"/>
  <c r="AX34" i="2"/>
  <c r="AY34" i="2"/>
  <c r="AZ34" i="2"/>
  <c r="BA34" i="2"/>
  <c r="BD34" i="2"/>
  <c r="BE34" i="2"/>
  <c r="BF34" i="2"/>
  <c r="BC34" i="2" s="1"/>
  <c r="BG34" i="2"/>
  <c r="AX35" i="2"/>
  <c r="AY35" i="2"/>
  <c r="AZ35" i="2"/>
  <c r="BA35" i="2"/>
  <c r="BD35" i="2"/>
  <c r="BE35" i="2"/>
  <c r="BF35" i="2"/>
  <c r="BG35" i="2"/>
  <c r="AX36" i="2"/>
  <c r="AY36" i="2"/>
  <c r="AZ36" i="2"/>
  <c r="BA36" i="2"/>
  <c r="BD36" i="2"/>
  <c r="BE36" i="2"/>
  <c r="BF36" i="2"/>
  <c r="BG36" i="2"/>
  <c r="AX37" i="2"/>
  <c r="AY37" i="2"/>
  <c r="AZ37" i="2"/>
  <c r="BA37" i="2"/>
  <c r="BD37" i="2"/>
  <c r="BE37" i="2"/>
  <c r="BF37" i="2"/>
  <c r="BG37" i="2"/>
  <c r="AX38" i="2"/>
  <c r="AY38" i="2"/>
  <c r="AZ38" i="2"/>
  <c r="BA38" i="2"/>
  <c r="BD38" i="2"/>
  <c r="BE38" i="2"/>
  <c r="BF38" i="2"/>
  <c r="BG38" i="2"/>
  <c r="AX39" i="2"/>
  <c r="AY39" i="2"/>
  <c r="AZ39" i="2"/>
  <c r="BA39" i="2"/>
  <c r="BD39" i="2"/>
  <c r="BE39" i="2"/>
  <c r="BF39" i="2"/>
  <c r="BG39" i="2"/>
  <c r="AX40" i="2"/>
  <c r="AY40" i="2"/>
  <c r="AZ40" i="2"/>
  <c r="BA40" i="2"/>
  <c r="BD40" i="2"/>
  <c r="BE40" i="2"/>
  <c r="BF40" i="2"/>
  <c r="BG40" i="2"/>
  <c r="AX41" i="2"/>
  <c r="AY41" i="2"/>
  <c r="AZ41" i="2"/>
  <c r="BA41" i="2"/>
  <c r="BD41" i="2"/>
  <c r="BE41" i="2"/>
  <c r="BF41" i="2"/>
  <c r="BG41" i="2"/>
  <c r="AX42" i="2"/>
  <c r="AY42" i="2"/>
  <c r="AZ42" i="2"/>
  <c r="BA42" i="2"/>
  <c r="BD42" i="2"/>
  <c r="BE42" i="2"/>
  <c r="BF42" i="2"/>
  <c r="BG42" i="2"/>
  <c r="AX43" i="2"/>
  <c r="AY43" i="2"/>
  <c r="AZ43" i="2"/>
  <c r="BA43" i="2"/>
  <c r="BD43" i="2"/>
  <c r="BE43" i="2"/>
  <c r="BF43" i="2"/>
  <c r="BG43" i="2"/>
  <c r="AX44" i="2"/>
  <c r="AY44" i="2"/>
  <c r="AZ44" i="2"/>
  <c r="BA44" i="2"/>
  <c r="BD44" i="2"/>
  <c r="BE44" i="2"/>
  <c r="BF44" i="2"/>
  <c r="BG44" i="2"/>
  <c r="AX45" i="2"/>
  <c r="AY45" i="2"/>
  <c r="AZ45" i="2"/>
  <c r="BA45" i="2"/>
  <c r="BD45" i="2"/>
  <c r="BE45" i="2"/>
  <c r="BF45" i="2"/>
  <c r="BG45" i="2"/>
  <c r="AX46" i="2"/>
  <c r="AY46" i="2"/>
  <c r="AZ46" i="2"/>
  <c r="BA46" i="2"/>
  <c r="BD46" i="2"/>
  <c r="BE46" i="2"/>
  <c r="BF46" i="2"/>
  <c r="BG46" i="2"/>
  <c r="AX47" i="2"/>
  <c r="AY47" i="2"/>
  <c r="AZ47" i="2"/>
  <c r="BA47" i="2"/>
  <c r="BD47" i="2"/>
  <c r="BE47" i="2"/>
  <c r="BF47" i="2"/>
  <c r="BG47" i="2"/>
  <c r="AX48" i="2"/>
  <c r="AY48" i="2"/>
  <c r="AZ48" i="2"/>
  <c r="BA48" i="2"/>
  <c r="BD48" i="2"/>
  <c r="BE48" i="2"/>
  <c r="BF48" i="2"/>
  <c r="BG48" i="2"/>
  <c r="AX49" i="2"/>
  <c r="AY49" i="2"/>
  <c r="AZ49" i="2"/>
  <c r="BA49" i="2"/>
  <c r="BD49" i="2"/>
  <c r="BE49" i="2"/>
  <c r="BF49" i="2"/>
  <c r="BG49" i="2"/>
  <c r="AX50" i="2"/>
  <c r="AY50" i="2"/>
  <c r="AZ50" i="2"/>
  <c r="BA50" i="2"/>
  <c r="BD50" i="2"/>
  <c r="BE50" i="2"/>
  <c r="BF50" i="2"/>
  <c r="BG50" i="2"/>
  <c r="AX51" i="2"/>
  <c r="AY51" i="2"/>
  <c r="AZ51" i="2"/>
  <c r="BA51" i="2"/>
  <c r="BD51" i="2"/>
  <c r="BE51" i="2"/>
  <c r="BF51" i="2"/>
  <c r="BG51" i="2"/>
  <c r="AX52" i="2"/>
  <c r="AY52" i="2"/>
  <c r="AZ52" i="2"/>
  <c r="BA52" i="2"/>
  <c r="BD52" i="2"/>
  <c r="BE52" i="2"/>
  <c r="BF52" i="2"/>
  <c r="BC52" i="2" s="1"/>
  <c r="BG52" i="2"/>
  <c r="AX53" i="2"/>
  <c r="AY53" i="2"/>
  <c r="AZ53" i="2"/>
  <c r="BA53" i="2"/>
  <c r="BD53" i="2"/>
  <c r="BB53" i="2" s="1"/>
  <c r="BE53" i="2"/>
  <c r="BF53" i="2"/>
  <c r="BG53" i="2"/>
  <c r="AX54" i="2"/>
  <c r="AY54" i="2"/>
  <c r="AZ54" i="2"/>
  <c r="BA54" i="2"/>
  <c r="BD54" i="2"/>
  <c r="BE54" i="2"/>
  <c r="BF54" i="2"/>
  <c r="BG54" i="2"/>
  <c r="AX55" i="2"/>
  <c r="AY55" i="2"/>
  <c r="AZ55" i="2"/>
  <c r="BA55" i="2"/>
  <c r="BD55" i="2"/>
  <c r="BE55" i="2"/>
  <c r="BF55" i="2"/>
  <c r="BC55" i="2" s="1"/>
  <c r="BG55" i="2"/>
  <c r="AX56" i="2"/>
  <c r="AY56" i="2"/>
  <c r="AZ56" i="2"/>
  <c r="BA56" i="2"/>
  <c r="BD56" i="2"/>
  <c r="BE56" i="2"/>
  <c r="BF56" i="2"/>
  <c r="BG56" i="2"/>
  <c r="AX57" i="2"/>
  <c r="AY57" i="2"/>
  <c r="AZ57" i="2"/>
  <c r="BA57" i="2"/>
  <c r="BD57" i="2"/>
  <c r="BE57" i="2"/>
  <c r="BF57" i="2"/>
  <c r="BG57" i="2"/>
  <c r="AX58" i="2"/>
  <c r="AY58" i="2"/>
  <c r="AZ58" i="2"/>
  <c r="BA58" i="2"/>
  <c r="BD58" i="2"/>
  <c r="BE58" i="2"/>
  <c r="BF58" i="2"/>
  <c r="BC58" i="2" s="1"/>
  <c r="BG58" i="2"/>
  <c r="AX59" i="2"/>
  <c r="AY59" i="2"/>
  <c r="AZ59" i="2"/>
  <c r="BA59" i="2"/>
  <c r="BD59" i="2"/>
  <c r="BE59" i="2"/>
  <c r="BF59" i="2"/>
  <c r="BG59" i="2"/>
  <c r="AX60" i="2"/>
  <c r="AY60" i="2"/>
  <c r="AZ60" i="2"/>
  <c r="BA60" i="2"/>
  <c r="BD60" i="2"/>
  <c r="BE60" i="2"/>
  <c r="BF60" i="2"/>
  <c r="BG60" i="2"/>
  <c r="AX61" i="2"/>
  <c r="AY61" i="2"/>
  <c r="AZ61" i="2"/>
  <c r="BA61" i="2"/>
  <c r="BD61" i="2"/>
  <c r="BE61" i="2"/>
  <c r="BF61" i="2"/>
  <c r="BG61" i="2"/>
  <c r="AX62" i="2"/>
  <c r="AY62" i="2"/>
  <c r="AZ62" i="2"/>
  <c r="BA62" i="2"/>
  <c r="BD62" i="2"/>
  <c r="BE62" i="2"/>
  <c r="BF62" i="2"/>
  <c r="BG62" i="2"/>
  <c r="AX63" i="2"/>
  <c r="AY63" i="2"/>
  <c r="AZ63" i="2"/>
  <c r="BA63" i="2"/>
  <c r="BD63" i="2"/>
  <c r="BE63" i="2"/>
  <c r="BF63" i="2"/>
  <c r="BG63" i="2"/>
  <c r="AX64" i="2"/>
  <c r="AY64" i="2"/>
  <c r="AZ64" i="2"/>
  <c r="BA64" i="2"/>
  <c r="BD64" i="2"/>
  <c r="BE64" i="2"/>
  <c r="BF64" i="2"/>
  <c r="BC64" i="2" s="1"/>
  <c r="BG64" i="2"/>
  <c r="AX65" i="2"/>
  <c r="AY65" i="2"/>
  <c r="AZ65" i="2"/>
  <c r="BA65" i="2"/>
  <c r="BD65" i="2"/>
  <c r="BE65" i="2"/>
  <c r="BF65" i="2"/>
  <c r="BG65" i="2"/>
  <c r="AX66" i="2"/>
  <c r="AY66" i="2"/>
  <c r="AZ66" i="2"/>
  <c r="BA66" i="2"/>
  <c r="BD66" i="2"/>
  <c r="BE66" i="2"/>
  <c r="BF66" i="2"/>
  <c r="BG66" i="2"/>
  <c r="AX67" i="2"/>
  <c r="AY67" i="2"/>
  <c r="AZ67" i="2"/>
  <c r="BA67" i="2"/>
  <c r="BD67" i="2"/>
  <c r="BE67" i="2"/>
  <c r="BF67" i="2"/>
  <c r="BG67" i="2"/>
  <c r="AX68" i="2"/>
  <c r="AY68" i="2"/>
  <c r="AZ68" i="2"/>
  <c r="BA68" i="2"/>
  <c r="BD68" i="2"/>
  <c r="BE68" i="2"/>
  <c r="BF68" i="2"/>
  <c r="BG68" i="2"/>
  <c r="AX69" i="2"/>
  <c r="AY69" i="2"/>
  <c r="AZ69" i="2"/>
  <c r="BA69" i="2"/>
  <c r="BD69" i="2"/>
  <c r="BE69" i="2"/>
  <c r="BF69" i="2"/>
  <c r="BG69" i="2"/>
  <c r="AX70" i="2"/>
  <c r="AY70" i="2"/>
  <c r="AZ70" i="2"/>
  <c r="BA70" i="2"/>
  <c r="BD70" i="2"/>
  <c r="BE70" i="2"/>
  <c r="BF70" i="2"/>
  <c r="BG70" i="2"/>
  <c r="AX71" i="2"/>
  <c r="AY71" i="2"/>
  <c r="AZ71" i="2"/>
  <c r="BA71" i="2"/>
  <c r="BD71" i="2"/>
  <c r="BE71" i="2"/>
  <c r="BF71" i="2"/>
  <c r="BG71" i="2"/>
  <c r="AX72" i="2"/>
  <c r="AY72" i="2"/>
  <c r="AZ72" i="2"/>
  <c r="BA72" i="2"/>
  <c r="BD72" i="2"/>
  <c r="BE72" i="2"/>
  <c r="BF72" i="2"/>
  <c r="BG72" i="2"/>
  <c r="AX73" i="2"/>
  <c r="AY73" i="2"/>
  <c r="AZ73" i="2"/>
  <c r="BA73" i="2"/>
  <c r="BD73" i="2"/>
  <c r="BE73" i="2"/>
  <c r="BF73" i="2"/>
  <c r="BG73" i="2"/>
  <c r="AX74" i="2"/>
  <c r="AY74" i="2"/>
  <c r="AZ74" i="2"/>
  <c r="BA74" i="2"/>
  <c r="BD74" i="2"/>
  <c r="BE74" i="2"/>
  <c r="BF74" i="2"/>
  <c r="BG74" i="2"/>
  <c r="AX75" i="2"/>
  <c r="AY75" i="2"/>
  <c r="AZ75" i="2"/>
  <c r="BA75" i="2"/>
  <c r="BD75" i="2"/>
  <c r="BE75" i="2"/>
  <c r="BF75" i="2"/>
  <c r="BG75" i="2"/>
  <c r="AX76" i="2"/>
  <c r="AY76" i="2"/>
  <c r="AZ76" i="2"/>
  <c r="BA76" i="2"/>
  <c r="BD76" i="2"/>
  <c r="BE76" i="2"/>
  <c r="BF76" i="2"/>
  <c r="BG76" i="2"/>
  <c r="AX77" i="2"/>
  <c r="AY77" i="2"/>
  <c r="AZ77" i="2"/>
  <c r="BA77" i="2"/>
  <c r="BD77" i="2"/>
  <c r="BE77" i="2"/>
  <c r="BF77" i="2"/>
  <c r="BG77" i="2"/>
  <c r="BC69" i="2" l="1"/>
  <c r="BB63" i="2"/>
  <c r="BC62" i="2"/>
  <c r="BB54" i="2"/>
  <c r="BC53" i="2"/>
  <c r="BB51" i="2"/>
  <c r="BC50" i="2"/>
  <c r="BB42" i="2"/>
  <c r="BC41" i="2"/>
  <c r="BB39" i="2"/>
  <c r="BB30" i="2"/>
  <c r="BC29" i="2"/>
  <c r="BC76" i="2"/>
  <c r="BC70" i="2"/>
  <c r="BC68" i="2"/>
  <c r="BB58" i="2"/>
  <c r="BB55" i="2"/>
  <c r="BC54" i="2"/>
  <c r="BB34" i="2"/>
  <c r="BB31" i="2"/>
  <c r="BC30" i="2"/>
  <c r="BB77" i="2"/>
  <c r="BC67" i="2"/>
  <c r="BB65" i="2"/>
  <c r="BC77" i="2"/>
  <c r="BB47" i="2"/>
  <c r="BB44" i="2"/>
  <c r="BC40" i="2"/>
  <c r="BB75" i="2"/>
  <c r="BC74" i="2"/>
  <c r="BB66" i="2"/>
  <c r="BC65" i="2"/>
  <c r="BC56" i="2"/>
  <c r="BC51" i="2"/>
  <c r="BB46" i="2"/>
  <c r="BB43" i="2"/>
  <c r="BC42" i="2"/>
  <c r="BB71" i="2"/>
  <c r="BB68" i="2"/>
  <c r="BC44" i="2"/>
  <c r="BB59" i="2"/>
  <c r="BB56" i="2"/>
  <c r="BC32" i="2"/>
  <c r="BC38" i="2"/>
  <c r="BB70" i="2"/>
  <c r="BB67" i="2"/>
  <c r="BC66" i="2"/>
  <c r="BC57" i="2"/>
  <c r="BC46" i="2"/>
  <c r="BC43" i="2"/>
  <c r="BB41" i="2"/>
  <c r="BB35" i="2"/>
  <c r="BB32" i="2"/>
  <c r="BB73" i="2"/>
  <c r="BB72" i="2"/>
  <c r="BB61" i="2"/>
  <c r="BB60" i="2"/>
  <c r="BB49" i="2"/>
  <c r="BB48" i="2"/>
  <c r="BC45" i="2"/>
  <c r="BB37" i="2"/>
  <c r="BB36" i="2"/>
  <c r="BC33" i="2"/>
  <c r="BC75" i="2"/>
  <c r="BB69" i="2"/>
  <c r="BC63" i="2"/>
  <c r="BB57" i="2"/>
  <c r="BB45" i="2"/>
  <c r="BC39" i="2"/>
  <c r="BB33" i="2"/>
  <c r="BB76" i="2"/>
  <c r="BB74" i="2"/>
  <c r="BC73" i="2"/>
  <c r="BC72" i="2"/>
  <c r="BC71" i="2"/>
  <c r="BB64" i="2"/>
  <c r="BB62" i="2"/>
  <c r="BC61" i="2"/>
  <c r="BC60" i="2"/>
  <c r="BC59" i="2"/>
  <c r="BB52" i="2"/>
  <c r="BB50" i="2"/>
  <c r="BC49" i="2"/>
  <c r="BC48" i="2"/>
  <c r="BC47" i="2"/>
  <c r="BB40" i="2"/>
  <c r="BB38" i="2"/>
  <c r="BC37" i="2"/>
  <c r="BC36" i="2"/>
  <c r="BC35" i="2"/>
  <c r="E11" i="5"/>
  <c r="D8" i="5"/>
  <c r="G31" i="5"/>
  <c r="G30" i="5"/>
  <c r="G29" i="5"/>
  <c r="G29" i="3"/>
  <c r="G30" i="3"/>
  <c r="G31" i="3"/>
  <c r="H31" i="3" s="1"/>
  <c r="G28" i="3"/>
  <c r="H28" i="3" s="1"/>
  <c r="H29" i="3"/>
  <c r="H30" i="3"/>
  <c r="H29" i="5" l="1"/>
  <c r="B12" i="5"/>
  <c r="C12" i="5" s="1"/>
  <c r="F11" i="5"/>
  <c r="H30" i="5"/>
  <c r="B13" i="5"/>
  <c r="C13" i="5" s="1"/>
  <c r="H31" i="5"/>
  <c r="B14" i="5"/>
  <c r="C14" i="5" s="1"/>
  <c r="BE28" i="2"/>
  <c r="BG28" i="2"/>
  <c r="BD28" i="2"/>
  <c r="AZ28" i="2"/>
  <c r="AX28" i="2"/>
  <c r="AY28" i="2"/>
  <c r="G11" i="5" l="1"/>
  <c r="C17" i="5"/>
  <c r="D12" i="5"/>
  <c r="BB28" i="2"/>
  <c r="E12" i="5" l="1"/>
  <c r="D13" i="5"/>
  <c r="E13" i="5" s="1"/>
  <c r="F13" i="5" s="1"/>
  <c r="G13" i="5" s="1"/>
  <c r="F16" i="2"/>
  <c r="I29" i="2"/>
  <c r="J29" i="2"/>
  <c r="I30" i="2"/>
  <c r="J30" i="2"/>
  <c r="I31" i="2"/>
  <c r="J31" i="2"/>
  <c r="I32" i="2"/>
  <c r="J32" i="2"/>
  <c r="I33" i="2"/>
  <c r="J33" i="2"/>
  <c r="I34" i="2"/>
  <c r="J34" i="2"/>
  <c r="I35" i="2"/>
  <c r="J35" i="2"/>
  <c r="I36" i="2"/>
  <c r="J36" i="2"/>
  <c r="I37" i="2"/>
  <c r="J37" i="2"/>
  <c r="I38" i="2"/>
  <c r="J38" i="2"/>
  <c r="I39" i="2"/>
  <c r="J39" i="2"/>
  <c r="I40" i="2"/>
  <c r="J40" i="2"/>
  <c r="I41" i="2"/>
  <c r="J41" i="2"/>
  <c r="I42" i="2"/>
  <c r="J42" i="2"/>
  <c r="I43" i="2"/>
  <c r="J43" i="2"/>
  <c r="I44" i="2"/>
  <c r="J44" i="2"/>
  <c r="I45" i="2"/>
  <c r="J45" i="2"/>
  <c r="I46" i="2"/>
  <c r="J46" i="2"/>
  <c r="I47" i="2"/>
  <c r="J47" i="2"/>
  <c r="I48" i="2"/>
  <c r="J48" i="2"/>
  <c r="I49" i="2"/>
  <c r="J49" i="2"/>
  <c r="I50" i="2"/>
  <c r="J50" i="2"/>
  <c r="I51" i="2"/>
  <c r="J51" i="2"/>
  <c r="I52" i="2"/>
  <c r="J52" i="2"/>
  <c r="I53" i="2"/>
  <c r="J53" i="2"/>
  <c r="I54" i="2"/>
  <c r="J54" i="2"/>
  <c r="I55" i="2"/>
  <c r="J55" i="2"/>
  <c r="I56" i="2"/>
  <c r="J56" i="2"/>
  <c r="I57" i="2"/>
  <c r="J57" i="2"/>
  <c r="I58" i="2"/>
  <c r="J58" i="2"/>
  <c r="I59" i="2"/>
  <c r="J59" i="2"/>
  <c r="I60" i="2"/>
  <c r="J60" i="2"/>
  <c r="I61" i="2"/>
  <c r="J61" i="2"/>
  <c r="I62" i="2"/>
  <c r="J62" i="2"/>
  <c r="I63" i="2"/>
  <c r="J63" i="2"/>
  <c r="I64" i="2"/>
  <c r="J64" i="2"/>
  <c r="I65" i="2"/>
  <c r="J65" i="2"/>
  <c r="I66" i="2"/>
  <c r="J66" i="2"/>
  <c r="I67" i="2"/>
  <c r="J67" i="2"/>
  <c r="I68" i="2"/>
  <c r="J68" i="2"/>
  <c r="I69" i="2"/>
  <c r="J69" i="2"/>
  <c r="I70" i="2"/>
  <c r="J70" i="2"/>
  <c r="I71" i="2"/>
  <c r="J71" i="2"/>
  <c r="I72" i="2"/>
  <c r="J72" i="2"/>
  <c r="I73" i="2"/>
  <c r="J73" i="2"/>
  <c r="I74" i="2"/>
  <c r="J74" i="2"/>
  <c r="I75" i="2"/>
  <c r="J75" i="2"/>
  <c r="I76" i="2"/>
  <c r="J76" i="2"/>
  <c r="I77" i="2"/>
  <c r="J77" i="2"/>
  <c r="G28" i="2"/>
  <c r="H28" i="2" s="1"/>
  <c r="E28" i="2" s="1"/>
  <c r="F12" i="5" l="1"/>
  <c r="D15" i="5"/>
  <c r="E15" i="5" s="1"/>
  <c r="F15" i="5" s="1"/>
  <c r="G15" i="5" s="1"/>
  <c r="D14" i="5"/>
  <c r="E14" i="5" s="1"/>
  <c r="F14" i="5" s="1"/>
  <c r="G14" i="5" s="1"/>
  <c r="BL28" i="2"/>
  <c r="BH28" i="2" s="1"/>
  <c r="K28" i="2"/>
  <c r="M28" i="2" s="1"/>
  <c r="G29" i="2"/>
  <c r="H29" i="2" s="1"/>
  <c r="G30" i="2"/>
  <c r="H30" i="2" s="1"/>
  <c r="G31" i="2"/>
  <c r="H31" i="2" s="1"/>
  <c r="E31" i="2" s="1"/>
  <c r="G32" i="2"/>
  <c r="H32" i="2" s="1"/>
  <c r="G33" i="2"/>
  <c r="H33" i="2" s="1"/>
  <c r="G34" i="2"/>
  <c r="H34" i="2" s="1"/>
  <c r="G35" i="2"/>
  <c r="H35" i="2" s="1"/>
  <c r="G36" i="2"/>
  <c r="H36" i="2" s="1"/>
  <c r="G37" i="2"/>
  <c r="H37" i="2" s="1"/>
  <c r="G38" i="2"/>
  <c r="H38" i="2" s="1"/>
  <c r="G39" i="2"/>
  <c r="H39" i="2" s="1"/>
  <c r="G40" i="2"/>
  <c r="H40" i="2" s="1"/>
  <c r="G41" i="2"/>
  <c r="H41" i="2" s="1"/>
  <c r="G42" i="2"/>
  <c r="H42" i="2" s="1"/>
  <c r="G43" i="2"/>
  <c r="H43" i="2" s="1"/>
  <c r="G44" i="2"/>
  <c r="H44" i="2" s="1"/>
  <c r="G45" i="2"/>
  <c r="H45" i="2" s="1"/>
  <c r="G46" i="2"/>
  <c r="H46" i="2" s="1"/>
  <c r="G47" i="2"/>
  <c r="H47" i="2" s="1"/>
  <c r="G48" i="2"/>
  <c r="H48" i="2"/>
  <c r="G49" i="2"/>
  <c r="H49" i="2" s="1"/>
  <c r="G50" i="2"/>
  <c r="H50" i="2" s="1"/>
  <c r="G51" i="2"/>
  <c r="H51" i="2" s="1"/>
  <c r="G52" i="2"/>
  <c r="H52" i="2" s="1"/>
  <c r="G53" i="2"/>
  <c r="H53" i="2" s="1"/>
  <c r="G54" i="2"/>
  <c r="H54" i="2" s="1"/>
  <c r="G55" i="2"/>
  <c r="H55" i="2" s="1"/>
  <c r="G56" i="2"/>
  <c r="H56" i="2" s="1"/>
  <c r="G57" i="2"/>
  <c r="H57" i="2" s="1"/>
  <c r="G58" i="2"/>
  <c r="H58" i="2" s="1"/>
  <c r="G59" i="2"/>
  <c r="H59" i="2" s="1"/>
  <c r="G60" i="2"/>
  <c r="H60" i="2" s="1"/>
  <c r="G61" i="2"/>
  <c r="H61" i="2" s="1"/>
  <c r="G62" i="2"/>
  <c r="H62" i="2" s="1"/>
  <c r="G63" i="2"/>
  <c r="H63" i="2" s="1"/>
  <c r="G64" i="2"/>
  <c r="H64" i="2" s="1"/>
  <c r="G65" i="2"/>
  <c r="H65" i="2" s="1"/>
  <c r="G66" i="2"/>
  <c r="H66" i="2" s="1"/>
  <c r="G67" i="2"/>
  <c r="H67" i="2" s="1"/>
  <c r="G68" i="2"/>
  <c r="H68" i="2" s="1"/>
  <c r="G69" i="2"/>
  <c r="H69" i="2" s="1"/>
  <c r="G70" i="2"/>
  <c r="H70" i="2" s="1"/>
  <c r="G71" i="2"/>
  <c r="H71" i="2"/>
  <c r="G72" i="2"/>
  <c r="H72" i="2" s="1"/>
  <c r="G73" i="2"/>
  <c r="H73" i="2" s="1"/>
  <c r="G74" i="2"/>
  <c r="H74" i="2" s="1"/>
  <c r="G75" i="2"/>
  <c r="H75" i="2"/>
  <c r="G76" i="2"/>
  <c r="H76" i="2" s="1"/>
  <c r="G77" i="2"/>
  <c r="H77" i="2" s="1"/>
  <c r="BJ60" i="2" l="1"/>
  <c r="BL60" i="2"/>
  <c r="BH60" i="2" s="1"/>
  <c r="BJ56" i="2"/>
  <c r="BL56" i="2"/>
  <c r="BH56" i="2" s="1"/>
  <c r="BJ70" i="2"/>
  <c r="BL70" i="2"/>
  <c r="BH70" i="2" s="1"/>
  <c r="BL40" i="2"/>
  <c r="BH40" i="2" s="1"/>
  <c r="BJ40" i="2"/>
  <c r="BJ73" i="2"/>
  <c r="BL73" i="2"/>
  <c r="BH73" i="2" s="1"/>
  <c r="BJ63" i="2"/>
  <c r="BL63" i="2"/>
  <c r="BH63" i="2" s="1"/>
  <c r="BL55" i="2"/>
  <c r="BH55" i="2" s="1"/>
  <c r="BJ55" i="2"/>
  <c r="BJ45" i="2"/>
  <c r="BL45" i="2"/>
  <c r="BH45" i="2" s="1"/>
  <c r="BJ34" i="2"/>
  <c r="BL34" i="2"/>
  <c r="BH34" i="2" s="1"/>
  <c r="BL77" i="2"/>
  <c r="BH77" i="2" s="1"/>
  <c r="BJ77" i="2"/>
  <c r="BJ68" i="2"/>
  <c r="BL68" i="2"/>
  <c r="BH68" i="2" s="1"/>
  <c r="BJ44" i="2"/>
  <c r="BL44" i="2"/>
  <c r="BH44" i="2" s="1"/>
  <c r="BJ33" i="2"/>
  <c r="BL33" i="2"/>
  <c r="BH33" i="2" s="1"/>
  <c r="BL67" i="2"/>
  <c r="BH67" i="2" s="1"/>
  <c r="BJ67" i="2"/>
  <c r="BJ61" i="2"/>
  <c r="BL61" i="2"/>
  <c r="BH61" i="2" s="1"/>
  <c r="BJ57" i="2"/>
  <c r="BL57" i="2"/>
  <c r="BH57" i="2" s="1"/>
  <c r="BL54" i="2"/>
  <c r="BH54" i="2" s="1"/>
  <c r="BJ54" i="2"/>
  <c r="BJ48" i="2"/>
  <c r="BL48" i="2"/>
  <c r="BH48" i="2" s="1"/>
  <c r="BL43" i="2"/>
  <c r="BH43" i="2" s="1"/>
  <c r="BJ43" i="2"/>
  <c r="BJ32" i="2"/>
  <c r="BL32" i="2"/>
  <c r="BH32" i="2" s="1"/>
  <c r="BL64" i="2"/>
  <c r="BH64" i="2" s="1"/>
  <c r="BJ64" i="2"/>
  <c r="BJ46" i="2"/>
  <c r="BL46" i="2"/>
  <c r="BH46" i="2" s="1"/>
  <c r="BJ35" i="2"/>
  <c r="BL35" i="2"/>
  <c r="BH35" i="2" s="1"/>
  <c r="BJ69" i="2"/>
  <c r="BL69" i="2"/>
  <c r="BH69" i="2" s="1"/>
  <c r="BJ59" i="2"/>
  <c r="BL59" i="2"/>
  <c r="BH59" i="2" s="1"/>
  <c r="BJ50" i="2"/>
  <c r="BL50" i="2"/>
  <c r="BH50" i="2" s="1"/>
  <c r="BJ39" i="2"/>
  <c r="BL39" i="2"/>
  <c r="BH39" i="2" s="1"/>
  <c r="BJ72" i="2"/>
  <c r="BL72" i="2"/>
  <c r="BH72" i="2" s="1"/>
  <c r="BJ58" i="2"/>
  <c r="BL58" i="2"/>
  <c r="BH58" i="2" s="1"/>
  <c r="BJ49" i="2"/>
  <c r="BL49" i="2"/>
  <c r="BH49" i="2" s="1"/>
  <c r="BJ38" i="2"/>
  <c r="BL38" i="2"/>
  <c r="BH38" i="2" s="1"/>
  <c r="BL76" i="2"/>
  <c r="BH76" i="2" s="1"/>
  <c r="BJ76" i="2"/>
  <c r="BI76" i="2" s="1"/>
  <c r="BJ75" i="2"/>
  <c r="BL75" i="2"/>
  <c r="BH75" i="2" s="1"/>
  <c r="BJ71" i="2"/>
  <c r="BL71" i="2"/>
  <c r="BH71" i="2" s="1"/>
  <c r="BL66" i="2"/>
  <c r="BH66" i="2" s="1"/>
  <c r="BJ66" i="2"/>
  <c r="BL53" i="2"/>
  <c r="BH53" i="2" s="1"/>
  <c r="BJ53" i="2"/>
  <c r="BL42" i="2"/>
  <c r="BH42" i="2" s="1"/>
  <c r="BJ42" i="2"/>
  <c r="BJ37" i="2"/>
  <c r="BL37" i="2"/>
  <c r="BH37" i="2" s="1"/>
  <c r="BL31" i="2"/>
  <c r="BH31" i="2" s="1"/>
  <c r="BJ31" i="2"/>
  <c r="BJ74" i="2"/>
  <c r="BL74" i="2"/>
  <c r="BH74" i="2" s="1"/>
  <c r="BJ51" i="2"/>
  <c r="BL51" i="2"/>
  <c r="BH51" i="2" s="1"/>
  <c r="BJ62" i="2"/>
  <c r="BL62" i="2"/>
  <c r="BH62" i="2" s="1"/>
  <c r="BL65" i="2"/>
  <c r="BH65" i="2" s="1"/>
  <c r="BJ65" i="2"/>
  <c r="BL52" i="2"/>
  <c r="BH52" i="2" s="1"/>
  <c r="BJ52" i="2"/>
  <c r="BJ47" i="2"/>
  <c r="BL47" i="2"/>
  <c r="BH47" i="2" s="1"/>
  <c r="BL41" i="2"/>
  <c r="BH41" i="2" s="1"/>
  <c r="BJ41" i="2"/>
  <c r="BJ36" i="2"/>
  <c r="BL36" i="2"/>
  <c r="BH36" i="2" s="1"/>
  <c r="BL30" i="2"/>
  <c r="BH30" i="2" s="1"/>
  <c r="BJ30" i="2"/>
  <c r="E17" i="5"/>
  <c r="G12" i="5"/>
  <c r="G17" i="5" s="1"/>
  <c r="F17" i="5"/>
  <c r="D17" i="5"/>
  <c r="BL29" i="2"/>
  <c r="BH29" i="2" s="1"/>
  <c r="BJ29" i="2"/>
  <c r="E77" i="2"/>
  <c r="E67" i="2"/>
  <c r="E62" i="2"/>
  <c r="E58" i="2"/>
  <c r="E49" i="2"/>
  <c r="E44" i="2"/>
  <c r="E39" i="2"/>
  <c r="E34" i="2"/>
  <c r="E71" i="2"/>
  <c r="E61" i="2"/>
  <c r="E54" i="2"/>
  <c r="E43" i="2"/>
  <c r="E33" i="2"/>
  <c r="E65" i="2"/>
  <c r="E42" i="2"/>
  <c r="E74" i="2"/>
  <c r="E64" i="2"/>
  <c r="E56" i="2"/>
  <c r="E47" i="2"/>
  <c r="E69" i="2"/>
  <c r="E46" i="2"/>
  <c r="E40" i="2"/>
  <c r="E36" i="2"/>
  <c r="E76" i="2"/>
  <c r="E75" i="2"/>
  <c r="E66" i="2"/>
  <c r="E57" i="2"/>
  <c r="E48" i="2"/>
  <c r="E38" i="2"/>
  <c r="E53" i="2"/>
  <c r="E70" i="2"/>
  <c r="E60" i="2"/>
  <c r="E52" i="2"/>
  <c r="E41" i="2"/>
  <c r="E37" i="2"/>
  <c r="E73" i="2"/>
  <c r="E63" i="2"/>
  <c r="E51" i="2"/>
  <c r="E72" i="2"/>
  <c r="E68" i="2"/>
  <c r="E59" i="2"/>
  <c r="E55" i="2"/>
  <c r="E50" i="2"/>
  <c r="E45" i="2"/>
  <c r="E35" i="2"/>
  <c r="E32" i="2"/>
  <c r="E30" i="2"/>
  <c r="E29" i="2"/>
  <c r="BF28" i="2"/>
  <c r="J28" i="2"/>
  <c r="BI29" i="2" l="1"/>
  <c r="BI41" i="2"/>
  <c r="BI65" i="2"/>
  <c r="BI42" i="2"/>
  <c r="BI43" i="2"/>
  <c r="BI77" i="2"/>
  <c r="BI55" i="2"/>
  <c r="BI69" i="2"/>
  <c r="BI48" i="2"/>
  <c r="BI44" i="2"/>
  <c r="BI30" i="2"/>
  <c r="BI51" i="2"/>
  <c r="BI31" i="2"/>
  <c r="BI53" i="2"/>
  <c r="BI50" i="2"/>
  <c r="BI64" i="2"/>
  <c r="E21" i="2"/>
  <c r="E22" i="2" s="1"/>
  <c r="C22" i="2" s="1"/>
  <c r="BI49" i="2"/>
  <c r="BI36" i="2"/>
  <c r="BI37" i="2"/>
  <c r="BI58" i="2"/>
  <c r="BI35" i="2"/>
  <c r="BI32" i="2"/>
  <c r="BI68" i="2"/>
  <c r="BI45" i="2"/>
  <c r="BI73" i="2"/>
  <c r="BI56" i="2"/>
  <c r="BI62" i="2"/>
  <c r="BI75" i="2"/>
  <c r="BI39" i="2"/>
  <c r="BI63" i="2"/>
  <c r="BI47" i="2"/>
  <c r="BI61" i="2"/>
  <c r="BI34" i="2"/>
  <c r="BI40" i="2"/>
  <c r="BI70" i="2"/>
  <c r="BI74" i="2"/>
  <c r="BI66" i="2"/>
  <c r="BI38" i="2"/>
  <c r="BI54" i="2"/>
  <c r="BI67" i="2"/>
  <c r="BI52" i="2"/>
  <c r="BI71" i="2"/>
  <c r="BI72" i="2"/>
  <c r="BI59" i="2"/>
  <c r="BI46" i="2"/>
  <c r="BI57" i="2"/>
  <c r="BI33" i="2"/>
  <c r="BI60" i="2"/>
  <c r="G18" i="5"/>
  <c r="G19" i="5"/>
  <c r="B21" i="5" s="1"/>
  <c r="BC28" i="2"/>
  <c r="BA28" i="2" l="1"/>
  <c r="B26" i="2" l="1"/>
  <c r="C26" i="2"/>
  <c r="C19" i="2"/>
  <c r="F14" i="2" l="1"/>
  <c r="BJ28" i="2"/>
  <c r="L28" i="2" l="1"/>
  <c r="L53" i="2"/>
  <c r="L54" i="2"/>
  <c r="L55" i="2"/>
  <c r="L46" i="2"/>
  <c r="L31" i="2"/>
  <c r="L32" i="2"/>
  <c r="L33" i="2"/>
  <c r="L35" i="2"/>
  <c r="L43" i="2"/>
  <c r="L44" i="2"/>
  <c r="L65" i="2"/>
  <c r="L67" i="2"/>
  <c r="L73" i="2"/>
  <c r="L36" i="2"/>
  <c r="L49" i="2"/>
  <c r="L58" i="2"/>
  <c r="L59" i="2"/>
  <c r="L69" i="2"/>
  <c r="L75" i="2"/>
  <c r="L41" i="2"/>
  <c r="L66" i="2"/>
  <c r="L76" i="2"/>
  <c r="L39" i="2"/>
  <c r="L40" i="2"/>
  <c r="L62" i="2"/>
  <c r="L34" i="2"/>
  <c r="L61" i="2"/>
  <c r="L68" i="2"/>
  <c r="L71" i="2"/>
  <c r="L45" i="2"/>
  <c r="L37" i="2"/>
  <c r="L77" i="2"/>
  <c r="L29" i="2"/>
  <c r="L57" i="2"/>
  <c r="L51" i="2"/>
  <c r="L38" i="2"/>
  <c r="L63" i="2"/>
  <c r="L48" i="2"/>
  <c r="L74" i="2"/>
  <c r="L64" i="2"/>
  <c r="L42" i="2"/>
  <c r="L52" i="2"/>
  <c r="L47" i="2"/>
  <c r="L60" i="2"/>
  <c r="L30" i="2"/>
  <c r="L72" i="2"/>
  <c r="L50" i="2"/>
  <c r="L56" i="2"/>
  <c r="L70" i="2"/>
  <c r="K30" i="2"/>
  <c r="K31" i="2"/>
  <c r="K48" i="2"/>
  <c r="K57" i="2"/>
  <c r="K68" i="2"/>
  <c r="K32" i="2"/>
  <c r="K39" i="2"/>
  <c r="K42" i="2"/>
  <c r="K49" i="2"/>
  <c r="K52" i="2"/>
  <c r="K63" i="2"/>
  <c r="K72" i="2"/>
  <c r="K45" i="2"/>
  <c r="K75" i="2"/>
  <c r="K58" i="2"/>
  <c r="K61" i="2"/>
  <c r="K65" i="2"/>
  <c r="K74" i="2"/>
  <c r="K34" i="2"/>
  <c r="K35" i="2"/>
  <c r="K43" i="2"/>
  <c r="K53" i="2"/>
  <c r="K66" i="2"/>
  <c r="K46" i="2"/>
  <c r="K55" i="2"/>
  <c r="K73" i="2"/>
  <c r="K47" i="2"/>
  <c r="K56" i="2"/>
  <c r="K54" i="2"/>
  <c r="K70" i="2"/>
  <c r="K38" i="2"/>
  <c r="K41" i="2"/>
  <c r="K44" i="2"/>
  <c r="K62" i="2"/>
  <c r="K29" i="2"/>
  <c r="K69" i="2"/>
  <c r="K67" i="2"/>
  <c r="K40" i="2"/>
  <c r="K51" i="2"/>
  <c r="K71" i="2"/>
  <c r="K76" i="2"/>
  <c r="K37" i="2"/>
  <c r="K64" i="2"/>
  <c r="K50" i="2"/>
  <c r="K36" i="2"/>
  <c r="K60" i="2"/>
  <c r="K33" i="2"/>
  <c r="K77" i="2"/>
  <c r="K59" i="2"/>
  <c r="C20" i="2"/>
  <c r="BI28" i="2" l="1"/>
  <c r="M46" i="2"/>
  <c r="O46" i="2" s="1"/>
  <c r="Q46" i="2" s="1"/>
  <c r="M38" i="2"/>
  <c r="O38" i="2" s="1"/>
  <c r="Q38" i="2" s="1"/>
  <c r="M36" i="2"/>
  <c r="O36" i="2" s="1"/>
  <c r="Q36" i="2" s="1"/>
  <c r="M75" i="2"/>
  <c r="O75" i="2" s="1"/>
  <c r="Q75" i="2" s="1"/>
  <c r="M50" i="2"/>
  <c r="O50" i="2" s="1"/>
  <c r="Q50" i="2" s="1"/>
  <c r="M69" i="2"/>
  <c r="O69" i="2" s="1"/>
  <c r="Q69" i="2" s="1"/>
  <c r="M54" i="2"/>
  <c r="O54" i="2" s="1"/>
  <c r="Q54" i="2" s="1"/>
  <c r="M43" i="2"/>
  <c r="O43" i="2" s="1"/>
  <c r="Q43" i="2" s="1"/>
  <c r="M45" i="2"/>
  <c r="O45" i="2" s="1"/>
  <c r="Q45" i="2" s="1"/>
  <c r="M68" i="2"/>
  <c r="O68" i="2" s="1"/>
  <c r="Q68" i="2" s="1"/>
  <c r="M51" i="2"/>
  <c r="O51" i="2" s="1"/>
  <c r="Q51" i="2" s="1"/>
  <c r="M40" i="2"/>
  <c r="O40" i="2" s="1"/>
  <c r="Q40" i="2" s="1"/>
  <c r="M58" i="2"/>
  <c r="O58" i="2" s="1"/>
  <c r="Q58" i="2" s="1"/>
  <c r="M67" i="2"/>
  <c r="O67" i="2" s="1"/>
  <c r="Q67" i="2" s="1"/>
  <c r="M29" i="2"/>
  <c r="O29" i="2" s="1"/>
  <c r="Q29" i="2" s="1"/>
  <c r="M72" i="2"/>
  <c r="O72" i="2" s="1"/>
  <c r="Q72" i="2" s="1"/>
  <c r="M33" i="2"/>
  <c r="O33" i="2" s="1"/>
  <c r="Q33" i="2" s="1"/>
  <c r="M42" i="2"/>
  <c r="O42" i="2" s="1"/>
  <c r="Q42" i="2" s="1"/>
  <c r="M70" i="2"/>
  <c r="O70" i="2" s="1"/>
  <c r="Q70" i="2" s="1"/>
  <c r="M56" i="2"/>
  <c r="O56" i="2" s="1"/>
  <c r="Q56" i="2" s="1"/>
  <c r="M35" i="2"/>
  <c r="O35" i="2" s="1"/>
  <c r="Q35" i="2" s="1"/>
  <c r="M57" i="2"/>
  <c r="O57" i="2" s="1"/>
  <c r="Q57" i="2" s="1"/>
  <c r="M37" i="2"/>
  <c r="O37" i="2" s="1"/>
  <c r="Q37" i="2" s="1"/>
  <c r="M62" i="2"/>
  <c r="O62" i="2" s="1"/>
  <c r="Q62" i="2" s="1"/>
  <c r="M47" i="2"/>
  <c r="O47" i="2" s="1"/>
  <c r="Q47" i="2" s="1"/>
  <c r="M34" i="2"/>
  <c r="O34" i="2" s="1"/>
  <c r="Q34" i="2" s="1"/>
  <c r="M63" i="2"/>
  <c r="O63" i="2" s="1"/>
  <c r="Q63" i="2" s="1"/>
  <c r="M48" i="2"/>
  <c r="O48" i="2" s="1"/>
  <c r="Q48" i="2" s="1"/>
  <c r="M60" i="2"/>
  <c r="O60" i="2" s="1"/>
  <c r="Q60" i="2" s="1"/>
  <c r="M66" i="2"/>
  <c r="O66" i="2" s="1"/>
  <c r="Q66" i="2" s="1"/>
  <c r="M32" i="2"/>
  <c r="O32" i="2" s="1"/>
  <c r="Q32" i="2" s="1"/>
  <c r="M59" i="2"/>
  <c r="O59" i="2" s="1"/>
  <c r="Q59" i="2" s="1"/>
  <c r="M76" i="2"/>
  <c r="O76" i="2" s="1"/>
  <c r="Q76" i="2" s="1"/>
  <c r="M44" i="2"/>
  <c r="O44" i="2" s="1"/>
  <c r="Q44" i="2" s="1"/>
  <c r="M73" i="2"/>
  <c r="O73" i="2" s="1"/>
  <c r="Q73" i="2" s="1"/>
  <c r="M74" i="2"/>
  <c r="O74" i="2" s="1"/>
  <c r="Q74" i="2" s="1"/>
  <c r="M52" i="2"/>
  <c r="M31" i="2"/>
  <c r="O31" i="2" s="1"/>
  <c r="Q31" i="2" s="1"/>
  <c r="M61" i="2"/>
  <c r="O61" i="2" s="1"/>
  <c r="Q61" i="2" s="1"/>
  <c r="M39" i="2"/>
  <c r="M53" i="2"/>
  <c r="O53" i="2" s="1"/>
  <c r="Q53" i="2" s="1"/>
  <c r="M64" i="2"/>
  <c r="O64" i="2" s="1"/>
  <c r="Q64" i="2" s="1"/>
  <c r="M77" i="2"/>
  <c r="O77" i="2" s="1"/>
  <c r="Q77" i="2" s="1"/>
  <c r="M71" i="2"/>
  <c r="O71" i="2" s="1"/>
  <c r="Q71" i="2" s="1"/>
  <c r="M41" i="2"/>
  <c r="O41" i="2" s="1"/>
  <c r="Q41" i="2" s="1"/>
  <c r="M55" i="2"/>
  <c r="O55" i="2" s="1"/>
  <c r="Q55" i="2" s="1"/>
  <c r="M65" i="2"/>
  <c r="M49" i="2"/>
  <c r="O49" i="2" s="1"/>
  <c r="Q49" i="2" s="1"/>
  <c r="M30" i="2"/>
  <c r="O30" i="2" s="1"/>
  <c r="Q30" i="2" s="1"/>
  <c r="S51" i="2" l="1"/>
  <c r="U51" i="2" s="1"/>
  <c r="W51" i="2" s="1"/>
  <c r="S61" i="2"/>
  <c r="U61" i="2" s="1"/>
  <c r="W61" i="2" s="1"/>
  <c r="S68" i="2"/>
  <c r="U68" i="2" s="1"/>
  <c r="W68" i="2" s="1"/>
  <c r="S40" i="2"/>
  <c r="U40" i="2" s="1"/>
  <c r="W40" i="2" s="1"/>
  <c r="S44" i="2"/>
  <c r="U44" i="2" s="1"/>
  <c r="W44" i="2" s="1"/>
  <c r="S56" i="2"/>
  <c r="U56" i="2" s="1"/>
  <c r="W56" i="2" s="1"/>
  <c r="S53" i="2"/>
  <c r="U53" i="2" s="1"/>
  <c r="W53" i="2" s="1"/>
  <c r="S73" i="2"/>
  <c r="U73" i="2" s="1"/>
  <c r="W73" i="2" s="1"/>
  <c r="S62" i="2"/>
  <c r="U62" i="2" s="1"/>
  <c r="W62" i="2" s="1"/>
  <c r="S42" i="2"/>
  <c r="U42" i="2" s="1"/>
  <c r="W42" i="2" s="1"/>
  <c r="S54" i="2"/>
  <c r="U54" i="2" s="1"/>
  <c r="W54" i="2" s="1"/>
  <c r="S47" i="2"/>
  <c r="U47" i="2" s="1"/>
  <c r="W47" i="2" s="1"/>
  <c r="S43" i="2"/>
  <c r="U43" i="2" s="1"/>
  <c r="W43" i="2" s="1"/>
  <c r="S41" i="2"/>
  <c r="U41" i="2" s="1"/>
  <c r="W41" i="2" s="1"/>
  <c r="S60" i="2"/>
  <c r="U60" i="2" s="1"/>
  <c r="W60" i="2" s="1"/>
  <c r="S50" i="2"/>
  <c r="U50" i="2" s="1"/>
  <c r="W50" i="2" s="1"/>
  <c r="S30" i="2"/>
  <c r="U30" i="2" s="1"/>
  <c r="W30" i="2" s="1"/>
  <c r="S71" i="2"/>
  <c r="U71" i="2" s="1"/>
  <c r="W71" i="2" s="1"/>
  <c r="S37" i="2"/>
  <c r="U37" i="2" s="1"/>
  <c r="W37" i="2" s="1"/>
  <c r="S36" i="2"/>
  <c r="Y36" i="2" s="1"/>
  <c r="AA36" i="2" s="1"/>
  <c r="AC36" i="2" s="1"/>
  <c r="S38" i="2"/>
  <c r="U38" i="2" s="1"/>
  <c r="W38" i="2" s="1"/>
  <c r="S64" i="2"/>
  <c r="U64" i="2" s="1"/>
  <c r="W64" i="2" s="1"/>
  <c r="S32" i="2"/>
  <c r="U32" i="2" s="1"/>
  <c r="W32" i="2" s="1"/>
  <c r="S48" i="2"/>
  <c r="U48" i="2" s="1"/>
  <c r="W48" i="2" s="1"/>
  <c r="S29" i="2"/>
  <c r="U29" i="2" s="1"/>
  <c r="W29" i="2" s="1"/>
  <c r="S66" i="2"/>
  <c r="U66" i="2" s="1"/>
  <c r="W66" i="2" s="1"/>
  <c r="S69" i="2"/>
  <c r="U69" i="2" s="1"/>
  <c r="W69" i="2" s="1"/>
  <c r="S34" i="2"/>
  <c r="Y34" i="2" s="1"/>
  <c r="AA34" i="2" s="1"/>
  <c r="AC34" i="2" s="1"/>
  <c r="S65" i="2"/>
  <c r="O65" i="2"/>
  <c r="Q65" i="2" s="1"/>
  <c r="S52" i="2"/>
  <c r="O52" i="2"/>
  <c r="Q52" i="2" s="1"/>
  <c r="S59" i="2"/>
  <c r="S35" i="2"/>
  <c r="Y35" i="2" s="1"/>
  <c r="AA35" i="2" s="1"/>
  <c r="AC35" i="2" s="1"/>
  <c r="S72" i="2"/>
  <c r="S58" i="2"/>
  <c r="Y58" i="2" s="1"/>
  <c r="AA58" i="2" s="1"/>
  <c r="AC58" i="2" s="1"/>
  <c r="S39" i="2"/>
  <c r="O39" i="2"/>
  <c r="Q39" i="2" s="1"/>
  <c r="S31" i="2"/>
  <c r="S28" i="2"/>
  <c r="O28" i="2"/>
  <c r="Q28" i="2" s="1"/>
  <c r="S49" i="2"/>
  <c r="S77" i="2"/>
  <c r="S76" i="2"/>
  <c r="Y76" i="2" s="1"/>
  <c r="AA76" i="2" s="1"/>
  <c r="AC76" i="2" s="1"/>
  <c r="S63" i="2"/>
  <c r="S57" i="2"/>
  <c r="U57" i="2" s="1"/>
  <c r="W57" i="2" s="1"/>
  <c r="S70" i="2"/>
  <c r="U70" i="2" s="1"/>
  <c r="W70" i="2" s="1"/>
  <c r="S67" i="2"/>
  <c r="Y67" i="2" s="1"/>
  <c r="AA67" i="2" s="1"/>
  <c r="AC67" i="2" s="1"/>
  <c r="S46" i="2"/>
  <c r="Y46" i="2" s="1"/>
  <c r="AA46" i="2" s="1"/>
  <c r="AC46" i="2" s="1"/>
  <c r="S55" i="2"/>
  <c r="U55" i="2" s="1"/>
  <c r="W55" i="2" s="1"/>
  <c r="S74" i="2"/>
  <c r="U74" i="2" s="1"/>
  <c r="W74" i="2" s="1"/>
  <c r="S33" i="2"/>
  <c r="U33" i="2" s="1"/>
  <c r="W33" i="2" s="1"/>
  <c r="S45" i="2"/>
  <c r="U45" i="2" s="1"/>
  <c r="W45" i="2" s="1"/>
  <c r="S75" i="2"/>
  <c r="Y51" i="2" l="1"/>
  <c r="AA51" i="2" s="1"/>
  <c r="AC51" i="2" s="1"/>
  <c r="Y44" i="2"/>
  <c r="AA44" i="2" s="1"/>
  <c r="AC44" i="2" s="1"/>
  <c r="Y61" i="2"/>
  <c r="AA61" i="2" s="1"/>
  <c r="AC61" i="2" s="1"/>
  <c r="Y42" i="2"/>
  <c r="AA42" i="2" s="1"/>
  <c r="AC42" i="2" s="1"/>
  <c r="Y56" i="2"/>
  <c r="AA56" i="2" s="1"/>
  <c r="AC56" i="2" s="1"/>
  <c r="U36" i="2"/>
  <c r="W36" i="2" s="1"/>
  <c r="Y68" i="2"/>
  <c r="AA68" i="2" s="1"/>
  <c r="AC68" i="2" s="1"/>
  <c r="Y41" i="2"/>
  <c r="AE41" i="2" s="1"/>
  <c r="AG41" i="2" s="1"/>
  <c r="AI41" i="2" s="1"/>
  <c r="Y43" i="2"/>
  <c r="AE43" i="2" s="1"/>
  <c r="AG43" i="2" s="1"/>
  <c r="AI43" i="2" s="1"/>
  <c r="Y69" i="2"/>
  <c r="AA69" i="2" s="1"/>
  <c r="AC69" i="2" s="1"/>
  <c r="Y40" i="2"/>
  <c r="AA40" i="2" s="1"/>
  <c r="AC40" i="2" s="1"/>
  <c r="Y32" i="2"/>
  <c r="AA32" i="2" s="1"/>
  <c r="AC32" i="2" s="1"/>
  <c r="Y47" i="2"/>
  <c r="AA47" i="2" s="1"/>
  <c r="AC47" i="2" s="1"/>
  <c r="Y73" i="2"/>
  <c r="AE73" i="2" s="1"/>
  <c r="AG73" i="2" s="1"/>
  <c r="AI73" i="2" s="1"/>
  <c r="Y53" i="2"/>
  <c r="AA53" i="2" s="1"/>
  <c r="AC53" i="2" s="1"/>
  <c r="Y54" i="2"/>
  <c r="AA54" i="2" s="1"/>
  <c r="AC54" i="2" s="1"/>
  <c r="Y60" i="2"/>
  <c r="AA60" i="2" s="1"/>
  <c r="AC60" i="2" s="1"/>
  <c r="Y38" i="2"/>
  <c r="Y37" i="2"/>
  <c r="AA37" i="2" s="1"/>
  <c r="AC37" i="2" s="1"/>
  <c r="Y64" i="2"/>
  <c r="AA64" i="2" s="1"/>
  <c r="AC64" i="2" s="1"/>
  <c r="Y71" i="2"/>
  <c r="Y62" i="2"/>
  <c r="Y33" i="2"/>
  <c r="AA33" i="2" s="1"/>
  <c r="AC33" i="2" s="1"/>
  <c r="Y30" i="2"/>
  <c r="Y74" i="2"/>
  <c r="AA74" i="2" s="1"/>
  <c r="AC74" i="2" s="1"/>
  <c r="Y66" i="2"/>
  <c r="AA66" i="2" s="1"/>
  <c r="AC66" i="2" s="1"/>
  <c r="Y50" i="2"/>
  <c r="Y57" i="2"/>
  <c r="AA57" i="2" s="1"/>
  <c r="AC57" i="2" s="1"/>
  <c r="Y70" i="2"/>
  <c r="AA70" i="2" s="1"/>
  <c r="AC70" i="2" s="1"/>
  <c r="Y29" i="2"/>
  <c r="AA29" i="2" s="1"/>
  <c r="AC29" i="2" s="1"/>
  <c r="Y48" i="2"/>
  <c r="U77" i="2"/>
  <c r="W77" i="2" s="1"/>
  <c r="U49" i="2"/>
  <c r="W49" i="2" s="1"/>
  <c r="U58" i="2"/>
  <c r="W58" i="2" s="1"/>
  <c r="AE58" i="2"/>
  <c r="AG58" i="2" s="1"/>
  <c r="AI58" i="2" s="1"/>
  <c r="AE35" i="2"/>
  <c r="AG35" i="2" s="1"/>
  <c r="AI35" i="2" s="1"/>
  <c r="U35" i="2"/>
  <c r="W35" i="2" s="1"/>
  <c r="Y45" i="2"/>
  <c r="AA45" i="2" s="1"/>
  <c r="AC45" i="2" s="1"/>
  <c r="U39" i="2"/>
  <c r="W39" i="2" s="1"/>
  <c r="Y39" i="2"/>
  <c r="AA39" i="2" s="1"/>
  <c r="AC39" i="2" s="1"/>
  <c r="U59" i="2"/>
  <c r="W59" i="2" s="1"/>
  <c r="Y59" i="2"/>
  <c r="AA59" i="2" s="1"/>
  <c r="AC59" i="2" s="1"/>
  <c r="Y55" i="2"/>
  <c r="AA55" i="2" s="1"/>
  <c r="AC55" i="2" s="1"/>
  <c r="U31" i="2"/>
  <c r="W31" i="2" s="1"/>
  <c r="U65" i="2"/>
  <c r="W65" i="2" s="1"/>
  <c r="Y65" i="2"/>
  <c r="AA65" i="2" s="1"/>
  <c r="AC65" i="2" s="1"/>
  <c r="Y31" i="2"/>
  <c r="AA31" i="2" s="1"/>
  <c r="AC31" i="2" s="1"/>
  <c r="U28" i="2"/>
  <c r="W28" i="2" s="1"/>
  <c r="Y28" i="2"/>
  <c r="AE28" i="2" s="1"/>
  <c r="AG28" i="2" s="1"/>
  <c r="AI28" i="2" s="1"/>
  <c r="U72" i="2"/>
  <c r="W72" i="2" s="1"/>
  <c r="Y72" i="2"/>
  <c r="AA72" i="2" s="1"/>
  <c r="AC72" i="2" s="1"/>
  <c r="U34" i="2"/>
  <c r="W34" i="2" s="1"/>
  <c r="AE34" i="2"/>
  <c r="AG34" i="2" s="1"/>
  <c r="AI34" i="2" s="1"/>
  <c r="U75" i="2"/>
  <c r="W75" i="2" s="1"/>
  <c r="Y75" i="2"/>
  <c r="U67" i="2"/>
  <c r="W67" i="2" s="1"/>
  <c r="AE67" i="2"/>
  <c r="AG67" i="2" s="1"/>
  <c r="AI67" i="2" s="1"/>
  <c r="U63" i="2"/>
  <c r="W63" i="2" s="1"/>
  <c r="Y63" i="2"/>
  <c r="AA63" i="2" s="1"/>
  <c r="AC63" i="2" s="1"/>
  <c r="Y49" i="2"/>
  <c r="AA49" i="2" s="1"/>
  <c r="AC49" i="2" s="1"/>
  <c r="Y77" i="2"/>
  <c r="AA77" i="2" s="1"/>
  <c r="AC77" i="2" s="1"/>
  <c r="U76" i="2"/>
  <c r="W76" i="2" s="1"/>
  <c r="AE76" i="2"/>
  <c r="AG76" i="2" s="1"/>
  <c r="AI76" i="2" s="1"/>
  <c r="U46" i="2"/>
  <c r="W46" i="2" s="1"/>
  <c r="AE46" i="2"/>
  <c r="AG46" i="2" s="1"/>
  <c r="AI46" i="2" s="1"/>
  <c r="U52" i="2"/>
  <c r="W52" i="2" s="1"/>
  <c r="Y52" i="2"/>
  <c r="AA52" i="2" s="1"/>
  <c r="AC52" i="2" s="1"/>
  <c r="AE36" i="2"/>
  <c r="AG36" i="2" s="1"/>
  <c r="AI36" i="2" s="1"/>
  <c r="K11" i="3"/>
  <c r="J11" i="3"/>
  <c r="AE61" i="2" l="1"/>
  <c r="AG61" i="2" s="1"/>
  <c r="AI61" i="2" s="1"/>
  <c r="AA43" i="2"/>
  <c r="AC43" i="2" s="1"/>
  <c r="AK43" i="2"/>
  <c r="AM43" i="2" s="1"/>
  <c r="AO43" i="2" s="1"/>
  <c r="AE68" i="2"/>
  <c r="AG68" i="2" s="1"/>
  <c r="AI68" i="2" s="1"/>
  <c r="AE51" i="2"/>
  <c r="AK51" i="2" s="1"/>
  <c r="AM51" i="2" s="1"/>
  <c r="AO51" i="2" s="1"/>
  <c r="AE44" i="2"/>
  <c r="AG44" i="2" s="1"/>
  <c r="AI44" i="2" s="1"/>
  <c r="AE47" i="2"/>
  <c r="AG47" i="2" s="1"/>
  <c r="AI47" i="2" s="1"/>
  <c r="AE56" i="2"/>
  <c r="AG56" i="2" s="1"/>
  <c r="AI56" i="2" s="1"/>
  <c r="AE42" i="2"/>
  <c r="AG42" i="2" s="1"/>
  <c r="AI42" i="2" s="1"/>
  <c r="AE69" i="2"/>
  <c r="AG69" i="2" s="1"/>
  <c r="AI69" i="2" s="1"/>
  <c r="AE32" i="2"/>
  <c r="AG32" i="2" s="1"/>
  <c r="AI32" i="2" s="1"/>
  <c r="AK41" i="2"/>
  <c r="AM41" i="2" s="1"/>
  <c r="AO41" i="2" s="1"/>
  <c r="AA41" i="2"/>
  <c r="AC41" i="2" s="1"/>
  <c r="AK73" i="2"/>
  <c r="AM73" i="2" s="1"/>
  <c r="AO73" i="2" s="1"/>
  <c r="AE40" i="2"/>
  <c r="AG40" i="2" s="1"/>
  <c r="AI40" i="2" s="1"/>
  <c r="AA73" i="2"/>
  <c r="AC73" i="2" s="1"/>
  <c r="AE74" i="2"/>
  <c r="AG74" i="2" s="1"/>
  <c r="AI74" i="2" s="1"/>
  <c r="AE53" i="2"/>
  <c r="AG53" i="2" s="1"/>
  <c r="AI53" i="2" s="1"/>
  <c r="AE66" i="2"/>
  <c r="AG66" i="2" s="1"/>
  <c r="AI66" i="2" s="1"/>
  <c r="AE54" i="2"/>
  <c r="AG54" i="2" s="1"/>
  <c r="AI54" i="2" s="1"/>
  <c r="AE60" i="2"/>
  <c r="AG60" i="2" s="1"/>
  <c r="AI60" i="2" s="1"/>
  <c r="AE33" i="2"/>
  <c r="AG33" i="2" s="1"/>
  <c r="AI33" i="2" s="1"/>
  <c r="AE37" i="2"/>
  <c r="AG37" i="2" s="1"/>
  <c r="AI37" i="2" s="1"/>
  <c r="AE57" i="2"/>
  <c r="AG57" i="2" s="1"/>
  <c r="AI57" i="2" s="1"/>
  <c r="AE64" i="2"/>
  <c r="AG64" i="2" s="1"/>
  <c r="AI64" i="2" s="1"/>
  <c r="AA38" i="2"/>
  <c r="AC38" i="2" s="1"/>
  <c r="AE38" i="2"/>
  <c r="AA71" i="2"/>
  <c r="AC71" i="2" s="1"/>
  <c r="AE71" i="2"/>
  <c r="AE39" i="2"/>
  <c r="AG39" i="2" s="1"/>
  <c r="AI39" i="2" s="1"/>
  <c r="AA62" i="2"/>
  <c r="AC62" i="2" s="1"/>
  <c r="AE62" i="2"/>
  <c r="AG62" i="2" s="1"/>
  <c r="AI62" i="2" s="1"/>
  <c r="AK76" i="2"/>
  <c r="AM76" i="2" s="1"/>
  <c r="AO76" i="2" s="1"/>
  <c r="AA30" i="2"/>
  <c r="AC30" i="2" s="1"/>
  <c r="AE30" i="2"/>
  <c r="AE29" i="2"/>
  <c r="AE50" i="2"/>
  <c r="AA50" i="2"/>
  <c r="AC50" i="2" s="1"/>
  <c r="AE72" i="2"/>
  <c r="AG72" i="2" s="1"/>
  <c r="AI72" i="2" s="1"/>
  <c r="AE59" i="2"/>
  <c r="AG59" i="2" s="1"/>
  <c r="AI59" i="2" s="1"/>
  <c r="AE65" i="2"/>
  <c r="AG65" i="2" s="1"/>
  <c r="AI65" i="2" s="1"/>
  <c r="AE31" i="2"/>
  <c r="AG31" i="2" s="1"/>
  <c r="AI31" i="2" s="1"/>
  <c r="AA48" i="2"/>
  <c r="AC48" i="2" s="1"/>
  <c r="AE48" i="2"/>
  <c r="AE70" i="2"/>
  <c r="AG70" i="2" s="1"/>
  <c r="AI70" i="2" s="1"/>
  <c r="AE55" i="2"/>
  <c r="AG55" i="2" s="1"/>
  <c r="AI55" i="2" s="1"/>
  <c r="AE49" i="2"/>
  <c r="AG49" i="2" s="1"/>
  <c r="AI49" i="2" s="1"/>
  <c r="AE63" i="2"/>
  <c r="AK58" i="2"/>
  <c r="AM58" i="2" s="1"/>
  <c r="AO58" i="2" s="1"/>
  <c r="AE77" i="2"/>
  <c r="AG77" i="2" s="1"/>
  <c r="AI77" i="2" s="1"/>
  <c r="AK46" i="2"/>
  <c r="AM46" i="2" s="1"/>
  <c r="AO46" i="2" s="1"/>
  <c r="AA75" i="2"/>
  <c r="AC75" i="2" s="1"/>
  <c r="AE75" i="2"/>
  <c r="AG75" i="2" s="1"/>
  <c r="AI75" i="2" s="1"/>
  <c r="AE52" i="2"/>
  <c r="AG52" i="2" s="1"/>
  <c r="AI52" i="2" s="1"/>
  <c r="AK36" i="2"/>
  <c r="AM36" i="2" s="1"/>
  <c r="AO36" i="2" s="1"/>
  <c r="AK35" i="2"/>
  <c r="AM35" i="2" s="1"/>
  <c r="AO35" i="2" s="1"/>
  <c r="AK34" i="2"/>
  <c r="AM34" i="2" s="1"/>
  <c r="AO34" i="2" s="1"/>
  <c r="AE45" i="2"/>
  <c r="AG45" i="2" s="1"/>
  <c r="AI45" i="2" s="1"/>
  <c r="AK67" i="2"/>
  <c r="AM67" i="2" s="1"/>
  <c r="AO67" i="2" s="1"/>
  <c r="AA28" i="2"/>
  <c r="AC28" i="2" s="1"/>
  <c r="I11" i="3"/>
  <c r="H11" i="3"/>
  <c r="B7" i="3"/>
  <c r="B8" i="3" s="1"/>
  <c r="AK61" i="2" l="1"/>
  <c r="AM61" i="2" s="1"/>
  <c r="AO61" i="2" s="1"/>
  <c r="AK68" i="2"/>
  <c r="AM68" i="2" s="1"/>
  <c r="AO68" i="2" s="1"/>
  <c r="AK47" i="2"/>
  <c r="AM47" i="2" s="1"/>
  <c r="AO47" i="2" s="1"/>
  <c r="AK42" i="2"/>
  <c r="AM42" i="2" s="1"/>
  <c r="AO42" i="2" s="1"/>
  <c r="AG51" i="2"/>
  <c r="AI51" i="2" s="1"/>
  <c r="AK74" i="2"/>
  <c r="AM74" i="2" s="1"/>
  <c r="AO74" i="2" s="1"/>
  <c r="AK40" i="2"/>
  <c r="AM40" i="2" s="1"/>
  <c r="AO40" i="2" s="1"/>
  <c r="AK44" i="2"/>
  <c r="AM44" i="2" s="1"/>
  <c r="AO44" i="2" s="1"/>
  <c r="AK37" i="2"/>
  <c r="AM37" i="2" s="1"/>
  <c r="AO37" i="2" s="1"/>
  <c r="AK32" i="2"/>
  <c r="AM32" i="2" s="1"/>
  <c r="AO32" i="2" s="1"/>
  <c r="AK69" i="2"/>
  <c r="AM69" i="2" s="1"/>
  <c r="AO69" i="2" s="1"/>
  <c r="AK53" i="2"/>
  <c r="AM53" i="2" s="1"/>
  <c r="AO53" i="2" s="1"/>
  <c r="AK33" i="2"/>
  <c r="AM33" i="2" s="1"/>
  <c r="AO33" i="2" s="1"/>
  <c r="AK56" i="2"/>
  <c r="AM56" i="2" s="1"/>
  <c r="AO56" i="2" s="1"/>
  <c r="AK60" i="2"/>
  <c r="AM60" i="2" s="1"/>
  <c r="AO60" i="2" s="1"/>
  <c r="AK66" i="2"/>
  <c r="AM66" i="2" s="1"/>
  <c r="AO66" i="2" s="1"/>
  <c r="AK64" i="2"/>
  <c r="AM64" i="2" s="1"/>
  <c r="AO64" i="2" s="1"/>
  <c r="AK54" i="2"/>
  <c r="AM54" i="2" s="1"/>
  <c r="AO54" i="2" s="1"/>
  <c r="AK31" i="2"/>
  <c r="AM31" i="2" s="1"/>
  <c r="AO31" i="2" s="1"/>
  <c r="AG38" i="2"/>
  <c r="AI38" i="2" s="1"/>
  <c r="AK38" i="2"/>
  <c r="AM38" i="2" s="1"/>
  <c r="AO38" i="2" s="1"/>
  <c r="AK57" i="2"/>
  <c r="AM57" i="2" s="1"/>
  <c r="AO57" i="2" s="1"/>
  <c r="AK39" i="2"/>
  <c r="AM39" i="2" s="1"/>
  <c r="AO39" i="2" s="1"/>
  <c r="AK72" i="2"/>
  <c r="AM72" i="2" s="1"/>
  <c r="AO72" i="2" s="1"/>
  <c r="AK65" i="2"/>
  <c r="AM65" i="2" s="1"/>
  <c r="AO65" i="2" s="1"/>
  <c r="AG71" i="2"/>
  <c r="AI71" i="2" s="1"/>
  <c r="AK71" i="2"/>
  <c r="AM71" i="2" s="1"/>
  <c r="AO71" i="2" s="1"/>
  <c r="AK70" i="2"/>
  <c r="AM70" i="2" s="1"/>
  <c r="AO70" i="2" s="1"/>
  <c r="AK62" i="2"/>
  <c r="AM62" i="2" s="1"/>
  <c r="AO62" i="2" s="1"/>
  <c r="AG30" i="2"/>
  <c r="AI30" i="2" s="1"/>
  <c r="AK30" i="2"/>
  <c r="AM30" i="2" s="1"/>
  <c r="AO30" i="2" s="1"/>
  <c r="AG50" i="2"/>
  <c r="AI50" i="2" s="1"/>
  <c r="AK50" i="2"/>
  <c r="AM50" i="2" s="1"/>
  <c r="AO50" i="2" s="1"/>
  <c r="AK55" i="2"/>
  <c r="AM55" i="2" s="1"/>
  <c r="AO55" i="2" s="1"/>
  <c r="AK75" i="2"/>
  <c r="AM75" i="2" s="1"/>
  <c r="AO75" i="2" s="1"/>
  <c r="AG29" i="2"/>
  <c r="AI29" i="2" s="1"/>
  <c r="AK29" i="2"/>
  <c r="AM29" i="2" s="1"/>
  <c r="AO29" i="2" s="1"/>
  <c r="AG48" i="2"/>
  <c r="AI48" i="2" s="1"/>
  <c r="AK48" i="2"/>
  <c r="AM48" i="2" s="1"/>
  <c r="AO48" i="2" s="1"/>
  <c r="AK59" i="2"/>
  <c r="AM59" i="2" s="1"/>
  <c r="AO59" i="2" s="1"/>
  <c r="AK45" i="2"/>
  <c r="AM45" i="2" s="1"/>
  <c r="AO45" i="2" s="1"/>
  <c r="AK52" i="2"/>
  <c r="AM52" i="2" s="1"/>
  <c r="AO52" i="2" s="1"/>
  <c r="AK77" i="2"/>
  <c r="AM77" i="2" s="1"/>
  <c r="AO77" i="2" s="1"/>
  <c r="AG63" i="2"/>
  <c r="AI63" i="2" s="1"/>
  <c r="AK63" i="2"/>
  <c r="AM63" i="2" s="1"/>
  <c r="AO63" i="2" s="1"/>
  <c r="AK49" i="2"/>
  <c r="AM49" i="2" s="1"/>
  <c r="AO49" i="2" s="1"/>
  <c r="K17" i="3"/>
  <c r="J17" i="3"/>
  <c r="H17" i="3"/>
  <c r="N28" i="2"/>
  <c r="B15" i="3"/>
  <c r="I17" i="3"/>
  <c r="N77" i="2" l="1"/>
  <c r="N35" i="2"/>
  <c r="N39" i="2"/>
  <c r="N71" i="2"/>
  <c r="N53" i="2"/>
  <c r="N41" i="2"/>
  <c r="N76" i="2"/>
  <c r="N47" i="2"/>
  <c r="N75" i="2"/>
  <c r="N62" i="2"/>
  <c r="N63" i="2"/>
  <c r="N52" i="2"/>
  <c r="N44" i="2"/>
  <c r="N29" i="2"/>
  <c r="N40" i="2"/>
  <c r="N50" i="2"/>
  <c r="N49" i="2"/>
  <c r="N31" i="2"/>
  <c r="N72" i="2"/>
  <c r="N67" i="2"/>
  <c r="N30" i="2"/>
  <c r="N65" i="2"/>
  <c r="N64" i="2"/>
  <c r="N66" i="2"/>
  <c r="N57" i="2"/>
  <c r="N54" i="2"/>
  <c r="N43" i="2"/>
  <c r="N36" i="2"/>
  <c r="N69" i="2"/>
  <c r="N59" i="2"/>
  <c r="N74" i="2"/>
  <c r="N33" i="2"/>
  <c r="N32" i="2"/>
  <c r="N46" i="2"/>
  <c r="N73" i="2"/>
  <c r="N51" i="2"/>
  <c r="N55" i="2"/>
  <c r="N48" i="2"/>
  <c r="N34" i="2"/>
  <c r="N56" i="2"/>
  <c r="N58" i="2"/>
  <c r="N37" i="2"/>
  <c r="N70" i="2"/>
  <c r="N68" i="2"/>
  <c r="N45" i="2"/>
  <c r="N60" i="2"/>
  <c r="N61" i="2"/>
  <c r="N42" i="2"/>
  <c r="N38" i="2"/>
  <c r="B12" i="3"/>
  <c r="C12" i="3" s="1"/>
  <c r="B14" i="3"/>
  <c r="C14" i="3" s="1"/>
  <c r="B11" i="3"/>
  <c r="C11" i="3" s="1"/>
  <c r="D11" i="3" s="1"/>
  <c r="D12" i="3" s="1"/>
  <c r="E12" i="3" s="1"/>
  <c r="F12" i="3" s="1"/>
  <c r="B13" i="3"/>
  <c r="C13" i="3" s="1"/>
  <c r="K18" i="3"/>
  <c r="K19" i="3" s="1"/>
  <c r="H18" i="3"/>
  <c r="H19" i="3" s="1"/>
  <c r="I18" i="3"/>
  <c r="I19" i="3" s="1"/>
  <c r="J18" i="3"/>
  <c r="J19" i="3" s="1"/>
  <c r="T60" i="2" l="1"/>
  <c r="V60" i="2" s="1"/>
  <c r="X60" i="2" s="1"/>
  <c r="AR60" i="2" s="1"/>
  <c r="P60" i="2"/>
  <c r="R60" i="2" s="1"/>
  <c r="AQ60" i="2" s="1"/>
  <c r="P37" i="2"/>
  <c r="R37" i="2" s="1"/>
  <c r="AQ37" i="2" s="1"/>
  <c r="T37" i="2"/>
  <c r="V37" i="2" s="1"/>
  <c r="X37" i="2" s="1"/>
  <c r="AR37" i="2" s="1"/>
  <c r="P48" i="2"/>
  <c r="R48" i="2" s="1"/>
  <c r="AQ48" i="2" s="1"/>
  <c r="T48" i="2"/>
  <c r="V48" i="2" s="1"/>
  <c r="X48" i="2" s="1"/>
  <c r="AR48" i="2" s="1"/>
  <c r="T46" i="2"/>
  <c r="V46" i="2" s="1"/>
  <c r="X46" i="2" s="1"/>
  <c r="AR46" i="2" s="1"/>
  <c r="P46" i="2"/>
  <c r="R46" i="2" s="1"/>
  <c r="AQ46" i="2" s="1"/>
  <c r="P59" i="2"/>
  <c r="R59" i="2" s="1"/>
  <c r="AQ59" i="2" s="1"/>
  <c r="T59" i="2"/>
  <c r="P54" i="2"/>
  <c r="R54" i="2" s="1"/>
  <c r="AQ54" i="2" s="1"/>
  <c r="T54" i="2"/>
  <c r="V54" i="2" s="1"/>
  <c r="X54" i="2" s="1"/>
  <c r="AR54" i="2" s="1"/>
  <c r="P65" i="2"/>
  <c r="R65" i="2" s="1"/>
  <c r="AQ65" i="2" s="1"/>
  <c r="T65" i="2"/>
  <c r="V65" i="2" s="1"/>
  <c r="X65" i="2" s="1"/>
  <c r="AR65" i="2" s="1"/>
  <c r="P31" i="2"/>
  <c r="R31" i="2" s="1"/>
  <c r="AQ31" i="2" s="1"/>
  <c r="T31" i="2"/>
  <c r="V31" i="2" s="1"/>
  <c r="X31" i="2" s="1"/>
  <c r="AR31" i="2" s="1"/>
  <c r="P29" i="2"/>
  <c r="R29" i="2" s="1"/>
  <c r="AQ29" i="2" s="1"/>
  <c r="T29" i="2"/>
  <c r="V29" i="2" s="1"/>
  <c r="X29" i="2" s="1"/>
  <c r="AR29" i="2" s="1"/>
  <c r="P62" i="2"/>
  <c r="R62" i="2" s="1"/>
  <c r="AQ62" i="2" s="1"/>
  <c r="T62" i="2"/>
  <c r="V62" i="2" s="1"/>
  <c r="X62" i="2" s="1"/>
  <c r="AR62" i="2" s="1"/>
  <c r="P41" i="2"/>
  <c r="R41" i="2" s="1"/>
  <c r="AQ41" i="2" s="1"/>
  <c r="T41" i="2"/>
  <c r="V41" i="2" s="1"/>
  <c r="X41" i="2" s="1"/>
  <c r="AR41" i="2" s="1"/>
  <c r="P35" i="2"/>
  <c r="R35" i="2" s="1"/>
  <c r="AQ35" i="2" s="1"/>
  <c r="T35" i="2"/>
  <c r="V35" i="2" s="1"/>
  <c r="X35" i="2" s="1"/>
  <c r="AR35" i="2" s="1"/>
  <c r="P38" i="2"/>
  <c r="R38" i="2" s="1"/>
  <c r="AQ38" i="2" s="1"/>
  <c r="T38" i="2"/>
  <c r="V38" i="2" s="1"/>
  <c r="X38" i="2" s="1"/>
  <c r="AR38" i="2" s="1"/>
  <c r="P45" i="2"/>
  <c r="R45" i="2" s="1"/>
  <c r="AQ45" i="2" s="1"/>
  <c r="T45" i="2"/>
  <c r="V45" i="2" s="1"/>
  <c r="X45" i="2" s="1"/>
  <c r="AR45" i="2" s="1"/>
  <c r="P58" i="2"/>
  <c r="R58" i="2" s="1"/>
  <c r="AQ58" i="2" s="1"/>
  <c r="T58" i="2"/>
  <c r="V58" i="2" s="1"/>
  <c r="X58" i="2" s="1"/>
  <c r="AR58" i="2" s="1"/>
  <c r="P55" i="2"/>
  <c r="R55" i="2" s="1"/>
  <c r="AQ55" i="2" s="1"/>
  <c r="T55" i="2"/>
  <c r="V55" i="2" s="1"/>
  <c r="X55" i="2" s="1"/>
  <c r="AR55" i="2" s="1"/>
  <c r="P32" i="2"/>
  <c r="R32" i="2" s="1"/>
  <c r="AQ32" i="2" s="1"/>
  <c r="T32" i="2"/>
  <c r="V32" i="2" s="1"/>
  <c r="X32" i="2" s="1"/>
  <c r="AR32" i="2" s="1"/>
  <c r="P69" i="2"/>
  <c r="R69" i="2" s="1"/>
  <c r="AQ69" i="2" s="1"/>
  <c r="T69" i="2"/>
  <c r="V69" i="2" s="1"/>
  <c r="X69" i="2" s="1"/>
  <c r="AR69" i="2" s="1"/>
  <c r="P57" i="2"/>
  <c r="R57" i="2" s="1"/>
  <c r="AQ57" i="2" s="1"/>
  <c r="T57" i="2"/>
  <c r="V57" i="2" s="1"/>
  <c r="X57" i="2" s="1"/>
  <c r="AR57" i="2" s="1"/>
  <c r="P30" i="2"/>
  <c r="R30" i="2" s="1"/>
  <c r="AQ30" i="2" s="1"/>
  <c r="T30" i="2"/>
  <c r="V30" i="2" s="1"/>
  <c r="X30" i="2" s="1"/>
  <c r="AR30" i="2" s="1"/>
  <c r="P49" i="2"/>
  <c r="R49" i="2" s="1"/>
  <c r="AQ49" i="2" s="1"/>
  <c r="T49" i="2"/>
  <c r="V49" i="2" s="1"/>
  <c r="X49" i="2" s="1"/>
  <c r="AR49" i="2" s="1"/>
  <c r="P44" i="2"/>
  <c r="R44" i="2" s="1"/>
  <c r="AQ44" i="2" s="1"/>
  <c r="T44" i="2"/>
  <c r="V44" i="2" s="1"/>
  <c r="X44" i="2" s="1"/>
  <c r="AR44" i="2" s="1"/>
  <c r="P75" i="2"/>
  <c r="R75" i="2" s="1"/>
  <c r="AQ75" i="2" s="1"/>
  <c r="T75" i="2"/>
  <c r="V75" i="2" s="1"/>
  <c r="X75" i="2" s="1"/>
  <c r="AR75" i="2" s="1"/>
  <c r="P53" i="2"/>
  <c r="R53" i="2" s="1"/>
  <c r="AQ53" i="2" s="1"/>
  <c r="T53" i="2"/>
  <c r="V53" i="2" s="1"/>
  <c r="X53" i="2" s="1"/>
  <c r="AR53" i="2" s="1"/>
  <c r="P77" i="2"/>
  <c r="R77" i="2" s="1"/>
  <c r="AQ77" i="2" s="1"/>
  <c r="T77" i="2"/>
  <c r="V77" i="2" s="1"/>
  <c r="X77" i="2" s="1"/>
  <c r="AR77" i="2" s="1"/>
  <c r="P42" i="2"/>
  <c r="R42" i="2" s="1"/>
  <c r="AQ42" i="2" s="1"/>
  <c r="T42" i="2"/>
  <c r="V42" i="2" s="1"/>
  <c r="X42" i="2" s="1"/>
  <c r="AR42" i="2" s="1"/>
  <c r="P68" i="2"/>
  <c r="R68" i="2" s="1"/>
  <c r="AQ68" i="2" s="1"/>
  <c r="T68" i="2"/>
  <c r="V68" i="2" s="1"/>
  <c r="X68" i="2" s="1"/>
  <c r="AR68" i="2" s="1"/>
  <c r="P56" i="2"/>
  <c r="R56" i="2" s="1"/>
  <c r="AQ56" i="2" s="1"/>
  <c r="T56" i="2"/>
  <c r="V56" i="2" s="1"/>
  <c r="X56" i="2" s="1"/>
  <c r="AR56" i="2" s="1"/>
  <c r="P51" i="2"/>
  <c r="R51" i="2" s="1"/>
  <c r="AQ51" i="2" s="1"/>
  <c r="T51" i="2"/>
  <c r="V51" i="2" s="1"/>
  <c r="X51" i="2" s="1"/>
  <c r="AR51" i="2" s="1"/>
  <c r="P33" i="2"/>
  <c r="R33" i="2" s="1"/>
  <c r="AQ33" i="2" s="1"/>
  <c r="T33" i="2"/>
  <c r="V33" i="2" s="1"/>
  <c r="X33" i="2" s="1"/>
  <c r="AR33" i="2" s="1"/>
  <c r="P36" i="2"/>
  <c r="R36" i="2" s="1"/>
  <c r="AQ36" i="2" s="1"/>
  <c r="T36" i="2"/>
  <c r="V36" i="2" s="1"/>
  <c r="X36" i="2" s="1"/>
  <c r="AR36" i="2" s="1"/>
  <c r="P66" i="2"/>
  <c r="R66" i="2" s="1"/>
  <c r="AQ66" i="2" s="1"/>
  <c r="T66" i="2"/>
  <c r="V66" i="2" s="1"/>
  <c r="X66" i="2" s="1"/>
  <c r="AR66" i="2" s="1"/>
  <c r="P67" i="2"/>
  <c r="R67" i="2" s="1"/>
  <c r="AQ67" i="2" s="1"/>
  <c r="T67" i="2"/>
  <c r="V67" i="2" s="1"/>
  <c r="X67" i="2" s="1"/>
  <c r="AR67" i="2" s="1"/>
  <c r="P50" i="2"/>
  <c r="R50" i="2" s="1"/>
  <c r="AQ50" i="2" s="1"/>
  <c r="T50" i="2"/>
  <c r="V50" i="2" s="1"/>
  <c r="X50" i="2" s="1"/>
  <c r="AR50" i="2" s="1"/>
  <c r="P52" i="2"/>
  <c r="R52" i="2" s="1"/>
  <c r="AQ52" i="2" s="1"/>
  <c r="T52" i="2"/>
  <c r="V52" i="2" s="1"/>
  <c r="X52" i="2" s="1"/>
  <c r="AR52" i="2" s="1"/>
  <c r="P47" i="2"/>
  <c r="R47" i="2" s="1"/>
  <c r="AQ47" i="2" s="1"/>
  <c r="T47" i="2"/>
  <c r="V47" i="2" s="1"/>
  <c r="X47" i="2" s="1"/>
  <c r="AR47" i="2" s="1"/>
  <c r="P71" i="2"/>
  <c r="R71" i="2" s="1"/>
  <c r="AQ71" i="2" s="1"/>
  <c r="T71" i="2"/>
  <c r="V71" i="2" s="1"/>
  <c r="X71" i="2" s="1"/>
  <c r="AR71" i="2" s="1"/>
  <c r="P28" i="2"/>
  <c r="R28" i="2" s="1"/>
  <c r="AQ28" i="2" s="1"/>
  <c r="T28" i="2"/>
  <c r="P61" i="2"/>
  <c r="R61" i="2" s="1"/>
  <c r="AQ61" i="2" s="1"/>
  <c r="T61" i="2"/>
  <c r="V61" i="2" s="1"/>
  <c r="X61" i="2" s="1"/>
  <c r="AR61" i="2" s="1"/>
  <c r="P70" i="2"/>
  <c r="R70" i="2" s="1"/>
  <c r="AQ70" i="2" s="1"/>
  <c r="T70" i="2"/>
  <c r="V70" i="2" s="1"/>
  <c r="X70" i="2" s="1"/>
  <c r="AR70" i="2" s="1"/>
  <c r="P34" i="2"/>
  <c r="R34" i="2" s="1"/>
  <c r="AQ34" i="2" s="1"/>
  <c r="T34" i="2"/>
  <c r="V34" i="2" s="1"/>
  <c r="X34" i="2" s="1"/>
  <c r="AR34" i="2" s="1"/>
  <c r="P73" i="2"/>
  <c r="R73" i="2" s="1"/>
  <c r="AQ73" i="2" s="1"/>
  <c r="T73" i="2"/>
  <c r="V73" i="2" s="1"/>
  <c r="X73" i="2" s="1"/>
  <c r="AR73" i="2" s="1"/>
  <c r="P74" i="2"/>
  <c r="R74" i="2" s="1"/>
  <c r="AQ74" i="2" s="1"/>
  <c r="T74" i="2"/>
  <c r="V74" i="2" s="1"/>
  <c r="X74" i="2" s="1"/>
  <c r="AR74" i="2" s="1"/>
  <c r="P43" i="2"/>
  <c r="R43" i="2" s="1"/>
  <c r="AQ43" i="2" s="1"/>
  <c r="T43" i="2"/>
  <c r="V43" i="2" s="1"/>
  <c r="X43" i="2" s="1"/>
  <c r="AR43" i="2" s="1"/>
  <c r="P64" i="2"/>
  <c r="R64" i="2" s="1"/>
  <c r="AQ64" i="2" s="1"/>
  <c r="T64" i="2"/>
  <c r="V64" i="2" s="1"/>
  <c r="X64" i="2" s="1"/>
  <c r="AR64" i="2" s="1"/>
  <c r="P72" i="2"/>
  <c r="R72" i="2" s="1"/>
  <c r="AQ72" i="2" s="1"/>
  <c r="T72" i="2"/>
  <c r="V72" i="2" s="1"/>
  <c r="X72" i="2" s="1"/>
  <c r="AR72" i="2" s="1"/>
  <c r="P40" i="2"/>
  <c r="R40" i="2" s="1"/>
  <c r="AQ40" i="2" s="1"/>
  <c r="T40" i="2"/>
  <c r="V40" i="2" s="1"/>
  <c r="X40" i="2" s="1"/>
  <c r="AR40" i="2" s="1"/>
  <c r="P63" i="2"/>
  <c r="R63" i="2" s="1"/>
  <c r="AQ63" i="2" s="1"/>
  <c r="T63" i="2"/>
  <c r="V63" i="2" s="1"/>
  <c r="X63" i="2" s="1"/>
  <c r="AR63" i="2" s="1"/>
  <c r="P76" i="2"/>
  <c r="R76" i="2" s="1"/>
  <c r="AQ76" i="2" s="1"/>
  <c r="T76" i="2"/>
  <c r="V76" i="2" s="1"/>
  <c r="X76" i="2" s="1"/>
  <c r="AR76" i="2" s="1"/>
  <c r="P39" i="2"/>
  <c r="R39" i="2" s="1"/>
  <c r="AQ39" i="2" s="1"/>
  <c r="T39" i="2"/>
  <c r="V39" i="2" s="1"/>
  <c r="X39" i="2" s="1"/>
  <c r="AR39" i="2" s="1"/>
  <c r="AK28" i="2"/>
  <c r="AM28" i="2" s="1"/>
  <c r="AO28" i="2" s="1"/>
  <c r="D8" i="3"/>
  <c r="E11" i="3"/>
  <c r="F11" i="3" s="1"/>
  <c r="G11" i="3" s="1"/>
  <c r="C17" i="3"/>
  <c r="D13" i="3"/>
  <c r="Z60" i="2" l="1"/>
  <c r="AB60" i="2" s="1"/>
  <c r="AD60" i="2" s="1"/>
  <c r="AS60" i="2" s="1"/>
  <c r="Z44" i="2"/>
  <c r="AB44" i="2" s="1"/>
  <c r="AD44" i="2" s="1"/>
  <c r="AS44" i="2" s="1"/>
  <c r="Z61" i="2"/>
  <c r="AB61" i="2" s="1"/>
  <c r="AD61" i="2" s="1"/>
  <c r="AS61" i="2" s="1"/>
  <c r="Z63" i="2"/>
  <c r="AB63" i="2" s="1"/>
  <c r="AD63" i="2" s="1"/>
  <c r="AS63" i="2" s="1"/>
  <c r="Z75" i="2"/>
  <c r="AB75" i="2" s="1"/>
  <c r="AD75" i="2" s="1"/>
  <c r="AS75" i="2" s="1"/>
  <c r="Z69" i="2"/>
  <c r="AB69" i="2" s="1"/>
  <c r="AD69" i="2" s="1"/>
  <c r="AS69" i="2" s="1"/>
  <c r="V28" i="2"/>
  <c r="X28" i="2" s="1"/>
  <c r="AR28" i="2" s="1"/>
  <c r="Z70" i="2"/>
  <c r="AB70" i="2" s="1"/>
  <c r="AD70" i="2" s="1"/>
  <c r="AS70" i="2" s="1"/>
  <c r="Z52" i="2"/>
  <c r="AB52" i="2" s="1"/>
  <c r="AD52" i="2" s="1"/>
  <c r="AS52" i="2" s="1"/>
  <c r="Z65" i="2"/>
  <c r="AB65" i="2" s="1"/>
  <c r="AD65" i="2" s="1"/>
  <c r="AS65" i="2" s="1"/>
  <c r="Z54" i="2"/>
  <c r="Z43" i="2"/>
  <c r="AB43" i="2" s="1"/>
  <c r="AD43" i="2" s="1"/>
  <c r="AS43" i="2" s="1"/>
  <c r="Z74" i="2"/>
  <c r="Z56" i="2"/>
  <c r="AB56" i="2" s="1"/>
  <c r="AD56" i="2" s="1"/>
  <c r="AS56" i="2" s="1"/>
  <c r="Z41" i="2"/>
  <c r="AB41" i="2" s="1"/>
  <c r="AD41" i="2" s="1"/>
  <c r="AS41" i="2" s="1"/>
  <c r="Z47" i="2"/>
  <c r="AB47" i="2" s="1"/>
  <c r="AD47" i="2" s="1"/>
  <c r="AS47" i="2" s="1"/>
  <c r="Z57" i="2"/>
  <c r="AB57" i="2" s="1"/>
  <c r="AD57" i="2" s="1"/>
  <c r="AS57" i="2" s="1"/>
  <c r="Z40" i="2"/>
  <c r="AB40" i="2" s="1"/>
  <c r="AD40" i="2" s="1"/>
  <c r="AS40" i="2" s="1"/>
  <c r="Z66" i="2"/>
  <c r="AB66" i="2" s="1"/>
  <c r="AD66" i="2" s="1"/>
  <c r="AS66" i="2" s="1"/>
  <c r="Z36" i="2"/>
  <c r="AB36" i="2" s="1"/>
  <c r="AD36" i="2" s="1"/>
  <c r="AS36" i="2" s="1"/>
  <c r="Z42" i="2"/>
  <c r="AF42" i="2" s="1"/>
  <c r="Z58" i="2"/>
  <c r="AB58" i="2" s="1"/>
  <c r="AD58" i="2" s="1"/>
  <c r="AS58" i="2" s="1"/>
  <c r="Z45" i="2"/>
  <c r="AB45" i="2" s="1"/>
  <c r="AD45" i="2" s="1"/>
  <c r="AS45" i="2" s="1"/>
  <c r="Z62" i="2"/>
  <c r="AB62" i="2" s="1"/>
  <c r="AD62" i="2" s="1"/>
  <c r="AS62" i="2" s="1"/>
  <c r="Z64" i="2"/>
  <c r="AB64" i="2" s="1"/>
  <c r="AD64" i="2" s="1"/>
  <c r="AS64" i="2" s="1"/>
  <c r="Z34" i="2"/>
  <c r="AB34" i="2" s="1"/>
  <c r="AD34" i="2" s="1"/>
  <c r="AS34" i="2" s="1"/>
  <c r="Z71" i="2"/>
  <c r="AB71" i="2" s="1"/>
  <c r="AD71" i="2" s="1"/>
  <c r="AS71" i="2" s="1"/>
  <c r="Z67" i="2"/>
  <c r="AB67" i="2" s="1"/>
  <c r="AD67" i="2" s="1"/>
  <c r="AS67" i="2" s="1"/>
  <c r="Z51" i="2"/>
  <c r="AB51" i="2" s="1"/>
  <c r="AD51" i="2" s="1"/>
  <c r="AS51" i="2" s="1"/>
  <c r="Z53" i="2"/>
  <c r="AB53" i="2" s="1"/>
  <c r="AD53" i="2" s="1"/>
  <c r="AS53" i="2" s="1"/>
  <c r="Z30" i="2"/>
  <c r="AB30" i="2" s="1"/>
  <c r="AD30" i="2" s="1"/>
  <c r="AS30" i="2" s="1"/>
  <c r="Z55" i="2"/>
  <c r="AB55" i="2" s="1"/>
  <c r="AD55" i="2" s="1"/>
  <c r="AS55" i="2" s="1"/>
  <c r="Z35" i="2"/>
  <c r="AB35" i="2" s="1"/>
  <c r="AD35" i="2" s="1"/>
  <c r="AS35" i="2" s="1"/>
  <c r="Z31" i="2"/>
  <c r="AB31" i="2" s="1"/>
  <c r="AD31" i="2" s="1"/>
  <c r="AS31" i="2" s="1"/>
  <c r="Z37" i="2"/>
  <c r="AB37" i="2" s="1"/>
  <c r="AD37" i="2" s="1"/>
  <c r="AS37" i="2" s="1"/>
  <c r="Z39" i="2"/>
  <c r="Z76" i="2"/>
  <c r="AB76" i="2" s="1"/>
  <c r="AD76" i="2" s="1"/>
  <c r="AS76" i="2" s="1"/>
  <c r="Z72" i="2"/>
  <c r="Z73" i="2"/>
  <c r="Z28" i="2"/>
  <c r="Z50" i="2"/>
  <c r="Z33" i="2"/>
  <c r="Z68" i="2"/>
  <c r="Z77" i="2"/>
  <c r="Z49" i="2"/>
  <c r="Z32" i="2"/>
  <c r="Z38" i="2"/>
  <c r="Z29" i="2"/>
  <c r="Z59" i="2"/>
  <c r="V59" i="2"/>
  <c r="X59" i="2" s="1"/>
  <c r="AR59" i="2" s="1"/>
  <c r="Z46" i="2"/>
  <c r="Z48" i="2"/>
  <c r="G12" i="3"/>
  <c r="E13" i="3"/>
  <c r="F13" i="3" s="1"/>
  <c r="AF75" i="2" l="1"/>
  <c r="AH75" i="2" s="1"/>
  <c r="AJ75" i="2" s="1"/>
  <c r="AT75" i="2" s="1"/>
  <c r="AF63" i="2"/>
  <c r="AH63" i="2" s="1"/>
  <c r="AJ63" i="2" s="1"/>
  <c r="AT63" i="2" s="1"/>
  <c r="AF60" i="2"/>
  <c r="AH60" i="2" s="1"/>
  <c r="AJ60" i="2" s="1"/>
  <c r="AT60" i="2" s="1"/>
  <c r="AF31" i="2"/>
  <c r="AH31" i="2" s="1"/>
  <c r="AJ31" i="2" s="1"/>
  <c r="AT31" i="2" s="1"/>
  <c r="AF44" i="2"/>
  <c r="AH44" i="2" s="1"/>
  <c r="AJ44" i="2" s="1"/>
  <c r="AT44" i="2" s="1"/>
  <c r="AF61" i="2"/>
  <c r="AH61" i="2" s="1"/>
  <c r="AJ61" i="2" s="1"/>
  <c r="AT61" i="2" s="1"/>
  <c r="AF65" i="2"/>
  <c r="AH65" i="2" s="1"/>
  <c r="AJ65" i="2" s="1"/>
  <c r="AT65" i="2" s="1"/>
  <c r="AF52" i="2"/>
  <c r="AH52" i="2" s="1"/>
  <c r="AJ52" i="2" s="1"/>
  <c r="AT52" i="2" s="1"/>
  <c r="AF66" i="2"/>
  <c r="AH66" i="2" s="1"/>
  <c r="AJ66" i="2" s="1"/>
  <c r="AT66" i="2" s="1"/>
  <c r="AF69" i="2"/>
  <c r="AH69" i="2" s="1"/>
  <c r="AJ69" i="2" s="1"/>
  <c r="AT69" i="2" s="1"/>
  <c r="AF35" i="2"/>
  <c r="AH35" i="2" s="1"/>
  <c r="AJ35" i="2" s="1"/>
  <c r="AT35" i="2" s="1"/>
  <c r="AF67" i="2"/>
  <c r="AH67" i="2" s="1"/>
  <c r="AJ67" i="2" s="1"/>
  <c r="AT67" i="2" s="1"/>
  <c r="AF47" i="2"/>
  <c r="AH47" i="2" s="1"/>
  <c r="AJ47" i="2" s="1"/>
  <c r="AT47" i="2" s="1"/>
  <c r="AF70" i="2"/>
  <c r="AH70" i="2" s="1"/>
  <c r="AJ70" i="2" s="1"/>
  <c r="AT70" i="2" s="1"/>
  <c r="AF56" i="2"/>
  <c r="AH56" i="2" s="1"/>
  <c r="AJ56" i="2" s="1"/>
  <c r="AT56" i="2" s="1"/>
  <c r="AF40" i="2"/>
  <c r="AH40" i="2" s="1"/>
  <c r="AJ40" i="2" s="1"/>
  <c r="AT40" i="2" s="1"/>
  <c r="AF53" i="2"/>
  <c r="AH53" i="2" s="1"/>
  <c r="AJ53" i="2" s="1"/>
  <c r="AT53" i="2" s="1"/>
  <c r="AF30" i="2"/>
  <c r="AH30" i="2" s="1"/>
  <c r="AJ30" i="2" s="1"/>
  <c r="AT30" i="2" s="1"/>
  <c r="AF34" i="2"/>
  <c r="AH34" i="2" s="1"/>
  <c r="AJ34" i="2" s="1"/>
  <c r="AT34" i="2" s="1"/>
  <c r="AF58" i="2"/>
  <c r="AH58" i="2" s="1"/>
  <c r="AJ58" i="2" s="1"/>
  <c r="AT58" i="2" s="1"/>
  <c r="AF43" i="2"/>
  <c r="AF64" i="2"/>
  <c r="AH64" i="2" s="1"/>
  <c r="AJ64" i="2" s="1"/>
  <c r="AT64" i="2" s="1"/>
  <c r="AB42" i="2"/>
  <c r="AD42" i="2" s="1"/>
  <c r="AS42" i="2" s="1"/>
  <c r="AB54" i="2"/>
  <c r="AD54" i="2" s="1"/>
  <c r="AS54" i="2" s="1"/>
  <c r="AF54" i="2"/>
  <c r="AF41" i="2"/>
  <c r="AH41" i="2" s="1"/>
  <c r="AJ41" i="2" s="1"/>
  <c r="AT41" i="2" s="1"/>
  <c r="AF57" i="2"/>
  <c r="AH57" i="2" s="1"/>
  <c r="AJ57" i="2" s="1"/>
  <c r="AT57" i="2" s="1"/>
  <c r="AB74" i="2"/>
  <c r="AD74" i="2" s="1"/>
  <c r="AS74" i="2" s="1"/>
  <c r="AF74" i="2"/>
  <c r="AF51" i="2"/>
  <c r="AH51" i="2" s="1"/>
  <c r="AJ51" i="2" s="1"/>
  <c r="AT51" i="2" s="1"/>
  <c r="AF45" i="2"/>
  <c r="AF55" i="2"/>
  <c r="AH55" i="2" s="1"/>
  <c r="AJ55" i="2" s="1"/>
  <c r="AT55" i="2" s="1"/>
  <c r="AF71" i="2"/>
  <c r="AH71" i="2" s="1"/>
  <c r="AJ71" i="2" s="1"/>
  <c r="AT71" i="2" s="1"/>
  <c r="AF36" i="2"/>
  <c r="AF37" i="2"/>
  <c r="AH37" i="2" s="1"/>
  <c r="AJ37" i="2" s="1"/>
  <c r="AT37" i="2" s="1"/>
  <c r="AF62" i="2"/>
  <c r="AH62" i="2" s="1"/>
  <c r="AJ62" i="2" s="1"/>
  <c r="AT62" i="2" s="1"/>
  <c r="AF48" i="2"/>
  <c r="AH48" i="2" s="1"/>
  <c r="AJ48" i="2" s="1"/>
  <c r="AT48" i="2" s="1"/>
  <c r="AB48" i="2"/>
  <c r="AD48" i="2" s="1"/>
  <c r="AS48" i="2" s="1"/>
  <c r="AB49" i="2"/>
  <c r="AD49" i="2" s="1"/>
  <c r="AS49" i="2" s="1"/>
  <c r="AF49" i="2"/>
  <c r="AH49" i="2" s="1"/>
  <c r="AJ49" i="2" s="1"/>
  <c r="AT49" i="2" s="1"/>
  <c r="AB68" i="2"/>
  <c r="AD68" i="2" s="1"/>
  <c r="AS68" i="2" s="1"/>
  <c r="AF68" i="2"/>
  <c r="AH68" i="2" s="1"/>
  <c r="AJ68" i="2" s="1"/>
  <c r="AT68" i="2" s="1"/>
  <c r="AB73" i="2"/>
  <c r="AD73" i="2" s="1"/>
  <c r="AS73" i="2" s="1"/>
  <c r="AF73" i="2"/>
  <c r="AH73" i="2" s="1"/>
  <c r="AJ73" i="2" s="1"/>
  <c r="AT73" i="2" s="1"/>
  <c r="AB72" i="2"/>
  <c r="AD72" i="2" s="1"/>
  <c r="AS72" i="2" s="1"/>
  <c r="AF72" i="2"/>
  <c r="AH72" i="2" s="1"/>
  <c r="AJ72" i="2" s="1"/>
  <c r="AT72" i="2" s="1"/>
  <c r="AB39" i="2"/>
  <c r="AD39" i="2" s="1"/>
  <c r="AS39" i="2" s="1"/>
  <c r="AF39" i="2"/>
  <c r="AH39" i="2" s="1"/>
  <c r="AJ39" i="2" s="1"/>
  <c r="AT39" i="2" s="1"/>
  <c r="AB46" i="2"/>
  <c r="AD46" i="2" s="1"/>
  <c r="AS46" i="2" s="1"/>
  <c r="AB38" i="2"/>
  <c r="AD38" i="2" s="1"/>
  <c r="AS38" i="2" s="1"/>
  <c r="AF38" i="2"/>
  <c r="AH38" i="2" s="1"/>
  <c r="AJ38" i="2" s="1"/>
  <c r="AT38" i="2" s="1"/>
  <c r="AB32" i="2"/>
  <c r="AD32" i="2" s="1"/>
  <c r="AS32" i="2" s="1"/>
  <c r="AF32" i="2"/>
  <c r="AH32" i="2" s="1"/>
  <c r="AJ32" i="2" s="1"/>
  <c r="AT32" i="2" s="1"/>
  <c r="AB28" i="2"/>
  <c r="AD28" i="2" s="1"/>
  <c r="AS28" i="2" s="1"/>
  <c r="AF28" i="2"/>
  <c r="AH28" i="2" s="1"/>
  <c r="AJ28" i="2" s="1"/>
  <c r="AT28" i="2" s="1"/>
  <c r="AB29" i="2"/>
  <c r="AD29" i="2" s="1"/>
  <c r="AS29" i="2" s="1"/>
  <c r="AF29" i="2"/>
  <c r="AH29" i="2" s="1"/>
  <c r="AJ29" i="2" s="1"/>
  <c r="AT29" i="2" s="1"/>
  <c r="AB50" i="2"/>
  <c r="AD50" i="2" s="1"/>
  <c r="AS50" i="2" s="1"/>
  <c r="AF50" i="2"/>
  <c r="AH50" i="2" s="1"/>
  <c r="AJ50" i="2" s="1"/>
  <c r="AT50" i="2" s="1"/>
  <c r="AH42" i="2"/>
  <c r="AJ42" i="2" s="1"/>
  <c r="AT42" i="2" s="1"/>
  <c r="AL42" i="2"/>
  <c r="AN42" i="2" s="1"/>
  <c r="AP42" i="2" s="1"/>
  <c r="AU42" i="2" s="1"/>
  <c r="AB59" i="2"/>
  <c r="AD59" i="2" s="1"/>
  <c r="AS59" i="2" s="1"/>
  <c r="AF59" i="2"/>
  <c r="AH59" i="2" s="1"/>
  <c r="AJ59" i="2" s="1"/>
  <c r="AT59" i="2" s="1"/>
  <c r="AB77" i="2"/>
  <c r="AD77" i="2" s="1"/>
  <c r="AS77" i="2" s="1"/>
  <c r="AF77" i="2"/>
  <c r="AH77" i="2" s="1"/>
  <c r="AJ77" i="2" s="1"/>
  <c r="AT77" i="2" s="1"/>
  <c r="AB33" i="2"/>
  <c r="AD33" i="2" s="1"/>
  <c r="AS33" i="2" s="1"/>
  <c r="AF33" i="2"/>
  <c r="AH33" i="2" s="1"/>
  <c r="AJ33" i="2" s="1"/>
  <c r="AT33" i="2" s="1"/>
  <c r="AF46" i="2"/>
  <c r="AH46" i="2" s="1"/>
  <c r="AJ46" i="2" s="1"/>
  <c r="AT46" i="2" s="1"/>
  <c r="AF76" i="2"/>
  <c r="G13" i="3"/>
  <c r="D14" i="3"/>
  <c r="D15" i="3" s="1"/>
  <c r="AV42" i="2" l="1"/>
  <c r="BN42" i="2" s="1"/>
  <c r="AW42" i="2"/>
  <c r="BO42" i="2" s="1"/>
  <c r="AL75" i="2"/>
  <c r="AN75" i="2" s="1"/>
  <c r="AP75" i="2" s="1"/>
  <c r="AU75" i="2" s="1"/>
  <c r="AW75" i="2" s="1"/>
  <c r="BO75" i="2" s="1"/>
  <c r="AL44" i="2"/>
  <c r="AN44" i="2" s="1"/>
  <c r="AP44" i="2" s="1"/>
  <c r="AU44" i="2" s="1"/>
  <c r="AW44" i="2" s="1"/>
  <c r="BO44" i="2" s="1"/>
  <c r="AL40" i="2"/>
  <c r="AN40" i="2" s="1"/>
  <c r="AP40" i="2" s="1"/>
  <c r="AU40" i="2" s="1"/>
  <c r="AW40" i="2" s="1"/>
  <c r="BO40" i="2" s="1"/>
  <c r="AL66" i="2"/>
  <c r="AN66" i="2" s="1"/>
  <c r="AP66" i="2" s="1"/>
  <c r="AU66" i="2" s="1"/>
  <c r="AV66" i="2" s="1"/>
  <c r="BN66" i="2" s="1"/>
  <c r="AL63" i="2"/>
  <c r="AN63" i="2" s="1"/>
  <c r="AP63" i="2" s="1"/>
  <c r="AU63" i="2" s="1"/>
  <c r="AV63" i="2" s="1"/>
  <c r="BN63" i="2" s="1"/>
  <c r="AL52" i="2"/>
  <c r="AN52" i="2" s="1"/>
  <c r="AP52" i="2" s="1"/>
  <c r="AU52" i="2" s="1"/>
  <c r="AV52" i="2" s="1"/>
  <c r="BN52" i="2" s="1"/>
  <c r="AL60" i="2"/>
  <c r="AN60" i="2" s="1"/>
  <c r="AP60" i="2" s="1"/>
  <c r="AU60" i="2" s="1"/>
  <c r="AV60" i="2" s="1"/>
  <c r="BN60" i="2" s="1"/>
  <c r="AL69" i="2"/>
  <c r="AN69" i="2" s="1"/>
  <c r="AP69" i="2" s="1"/>
  <c r="AU69" i="2" s="1"/>
  <c r="AV69" i="2" s="1"/>
  <c r="BN69" i="2" s="1"/>
  <c r="AL35" i="2"/>
  <c r="AN35" i="2" s="1"/>
  <c r="AP35" i="2" s="1"/>
  <c r="AU35" i="2" s="1"/>
  <c r="AW35" i="2" s="1"/>
  <c r="BO35" i="2" s="1"/>
  <c r="AL31" i="2"/>
  <c r="AN31" i="2" s="1"/>
  <c r="AP31" i="2" s="1"/>
  <c r="AU31" i="2" s="1"/>
  <c r="AV31" i="2" s="1"/>
  <c r="BN31" i="2" s="1"/>
  <c r="AL61" i="2"/>
  <c r="AN61" i="2" s="1"/>
  <c r="AP61" i="2" s="1"/>
  <c r="AU61" i="2" s="1"/>
  <c r="AW61" i="2" s="1"/>
  <c r="BO61" i="2" s="1"/>
  <c r="AL70" i="2"/>
  <c r="AN70" i="2" s="1"/>
  <c r="AP70" i="2" s="1"/>
  <c r="AU70" i="2" s="1"/>
  <c r="AW70" i="2" s="1"/>
  <c r="BO70" i="2" s="1"/>
  <c r="AL65" i="2"/>
  <c r="AN65" i="2" s="1"/>
  <c r="AP65" i="2" s="1"/>
  <c r="AU65" i="2" s="1"/>
  <c r="AW65" i="2" s="1"/>
  <c r="BO65" i="2" s="1"/>
  <c r="AL67" i="2"/>
  <c r="AN67" i="2" s="1"/>
  <c r="AP67" i="2" s="1"/>
  <c r="AU67" i="2" s="1"/>
  <c r="AW67" i="2" s="1"/>
  <c r="BO67" i="2" s="1"/>
  <c r="AL53" i="2"/>
  <c r="AN53" i="2" s="1"/>
  <c r="AP53" i="2" s="1"/>
  <c r="AU53" i="2" s="1"/>
  <c r="AW53" i="2" s="1"/>
  <c r="BO53" i="2" s="1"/>
  <c r="AL56" i="2"/>
  <c r="AN56" i="2" s="1"/>
  <c r="AP56" i="2" s="1"/>
  <c r="AU56" i="2" s="1"/>
  <c r="AV56" i="2" s="1"/>
  <c r="BN56" i="2" s="1"/>
  <c r="AL47" i="2"/>
  <c r="AN47" i="2" s="1"/>
  <c r="AP47" i="2" s="1"/>
  <c r="AU47" i="2" s="1"/>
  <c r="AW47" i="2" s="1"/>
  <c r="BO47" i="2" s="1"/>
  <c r="AL41" i="2"/>
  <c r="AN41" i="2" s="1"/>
  <c r="AP41" i="2" s="1"/>
  <c r="AU41" i="2" s="1"/>
  <c r="AW41" i="2" s="1"/>
  <c r="BO41" i="2" s="1"/>
  <c r="AL73" i="2"/>
  <c r="AN73" i="2" s="1"/>
  <c r="AP73" i="2" s="1"/>
  <c r="AU73" i="2" s="1"/>
  <c r="AV73" i="2" s="1"/>
  <c r="BN73" i="2" s="1"/>
  <c r="AL28" i="2"/>
  <c r="AN28" i="2" s="1"/>
  <c r="AP28" i="2" s="1"/>
  <c r="AL34" i="2"/>
  <c r="AN34" i="2" s="1"/>
  <c r="AP34" i="2" s="1"/>
  <c r="AU34" i="2" s="1"/>
  <c r="AV34" i="2" s="1"/>
  <c r="BN34" i="2" s="1"/>
  <c r="AL58" i="2"/>
  <c r="AN58" i="2" s="1"/>
  <c r="AP58" i="2" s="1"/>
  <c r="AU58" i="2" s="1"/>
  <c r="AV58" i="2" s="1"/>
  <c r="BN58" i="2" s="1"/>
  <c r="AL30" i="2"/>
  <c r="AN30" i="2" s="1"/>
  <c r="AP30" i="2" s="1"/>
  <c r="AU30" i="2" s="1"/>
  <c r="AW30" i="2" s="1"/>
  <c r="BO30" i="2" s="1"/>
  <c r="AL50" i="2"/>
  <c r="AN50" i="2" s="1"/>
  <c r="AP50" i="2" s="1"/>
  <c r="AU50" i="2" s="1"/>
  <c r="AW50" i="2" s="1"/>
  <c r="BO50" i="2" s="1"/>
  <c r="AL37" i="2"/>
  <c r="AN37" i="2" s="1"/>
  <c r="AP37" i="2" s="1"/>
  <c r="AU37" i="2" s="1"/>
  <c r="AV37" i="2" s="1"/>
  <c r="BN37" i="2" s="1"/>
  <c r="AL59" i="2"/>
  <c r="AN59" i="2" s="1"/>
  <c r="AP59" i="2" s="1"/>
  <c r="AU59" i="2" s="1"/>
  <c r="AW59" i="2" s="1"/>
  <c r="BO59" i="2" s="1"/>
  <c r="AL64" i="2"/>
  <c r="AN64" i="2" s="1"/>
  <c r="AP64" i="2" s="1"/>
  <c r="AU64" i="2" s="1"/>
  <c r="AW64" i="2" s="1"/>
  <c r="BO64" i="2" s="1"/>
  <c r="AL55" i="2"/>
  <c r="AN55" i="2" s="1"/>
  <c r="AP55" i="2" s="1"/>
  <c r="AU55" i="2" s="1"/>
  <c r="AW55" i="2" s="1"/>
  <c r="BO55" i="2" s="1"/>
  <c r="AL51" i="2"/>
  <c r="AN51" i="2" s="1"/>
  <c r="AP51" i="2" s="1"/>
  <c r="AU51" i="2" s="1"/>
  <c r="AV51" i="2" s="1"/>
  <c r="BN51" i="2" s="1"/>
  <c r="AL49" i="2"/>
  <c r="AN49" i="2" s="1"/>
  <c r="AP49" i="2" s="1"/>
  <c r="AU49" i="2" s="1"/>
  <c r="AV49" i="2" s="1"/>
  <c r="BN49" i="2" s="1"/>
  <c r="AH54" i="2"/>
  <c r="AJ54" i="2" s="1"/>
  <c r="AT54" i="2" s="1"/>
  <c r="AL54" i="2"/>
  <c r="AN54" i="2" s="1"/>
  <c r="AP54" i="2" s="1"/>
  <c r="AU54" i="2" s="1"/>
  <c r="AL38" i="2"/>
  <c r="AN38" i="2" s="1"/>
  <c r="AP38" i="2" s="1"/>
  <c r="AU38" i="2" s="1"/>
  <c r="AW38" i="2" s="1"/>
  <c r="BO38" i="2" s="1"/>
  <c r="AH43" i="2"/>
  <c r="AJ43" i="2" s="1"/>
  <c r="AT43" i="2" s="1"/>
  <c r="AL43" i="2"/>
  <c r="AN43" i="2" s="1"/>
  <c r="AP43" i="2" s="1"/>
  <c r="AU43" i="2" s="1"/>
  <c r="AL48" i="2"/>
  <c r="AN48" i="2" s="1"/>
  <c r="AP48" i="2" s="1"/>
  <c r="AU48" i="2" s="1"/>
  <c r="AW48" i="2" s="1"/>
  <c r="BO48" i="2" s="1"/>
  <c r="AL29" i="2"/>
  <c r="AN29" i="2" s="1"/>
  <c r="AP29" i="2" s="1"/>
  <c r="AU29" i="2" s="1"/>
  <c r="AW29" i="2" s="1"/>
  <c r="BO29" i="2" s="1"/>
  <c r="AL39" i="2"/>
  <c r="AN39" i="2" s="1"/>
  <c r="AP39" i="2" s="1"/>
  <c r="AU39" i="2" s="1"/>
  <c r="AW39" i="2" s="1"/>
  <c r="BO39" i="2" s="1"/>
  <c r="AL68" i="2"/>
  <c r="AN68" i="2" s="1"/>
  <c r="AP68" i="2" s="1"/>
  <c r="AU68" i="2" s="1"/>
  <c r="AW68" i="2" s="1"/>
  <c r="BO68" i="2" s="1"/>
  <c r="AH74" i="2"/>
  <c r="AJ74" i="2" s="1"/>
  <c r="AT74" i="2" s="1"/>
  <c r="AL74" i="2"/>
  <c r="AN74" i="2" s="1"/>
  <c r="AP74" i="2" s="1"/>
  <c r="AU74" i="2" s="1"/>
  <c r="AL57" i="2"/>
  <c r="AN57" i="2" s="1"/>
  <c r="AP57" i="2" s="1"/>
  <c r="AU57" i="2" s="1"/>
  <c r="AW57" i="2" s="1"/>
  <c r="BO57" i="2" s="1"/>
  <c r="AL62" i="2"/>
  <c r="AN62" i="2" s="1"/>
  <c r="AP62" i="2" s="1"/>
  <c r="AU62" i="2" s="1"/>
  <c r="AW62" i="2" s="1"/>
  <c r="BO62" i="2" s="1"/>
  <c r="AL71" i="2"/>
  <c r="AN71" i="2" s="1"/>
  <c r="AP71" i="2" s="1"/>
  <c r="AU71" i="2" s="1"/>
  <c r="AV71" i="2" s="1"/>
  <c r="BN71" i="2" s="1"/>
  <c r="AL33" i="2"/>
  <c r="AN33" i="2" s="1"/>
  <c r="AP33" i="2" s="1"/>
  <c r="AU33" i="2" s="1"/>
  <c r="AV33" i="2" s="1"/>
  <c r="BN33" i="2" s="1"/>
  <c r="AL77" i="2"/>
  <c r="AN77" i="2" s="1"/>
  <c r="AP77" i="2" s="1"/>
  <c r="AU77" i="2" s="1"/>
  <c r="AW77" i="2" s="1"/>
  <c r="BO77" i="2" s="1"/>
  <c r="AL32" i="2"/>
  <c r="AN32" i="2" s="1"/>
  <c r="AP32" i="2" s="1"/>
  <c r="AU32" i="2" s="1"/>
  <c r="AW32" i="2" s="1"/>
  <c r="BO32" i="2" s="1"/>
  <c r="AH36" i="2"/>
  <c r="AJ36" i="2" s="1"/>
  <c r="AT36" i="2" s="1"/>
  <c r="AL36" i="2"/>
  <c r="AN36" i="2" s="1"/>
  <c r="AP36" i="2" s="1"/>
  <c r="AU36" i="2" s="1"/>
  <c r="AH45" i="2"/>
  <c r="AJ45" i="2" s="1"/>
  <c r="AT45" i="2" s="1"/>
  <c r="AL45" i="2"/>
  <c r="AN45" i="2" s="1"/>
  <c r="AP45" i="2" s="1"/>
  <c r="AU45" i="2" s="1"/>
  <c r="AH76" i="2"/>
  <c r="AJ76" i="2" s="1"/>
  <c r="AT76" i="2" s="1"/>
  <c r="AL76" i="2"/>
  <c r="AN76" i="2" s="1"/>
  <c r="AP76" i="2" s="1"/>
  <c r="AU76" i="2" s="1"/>
  <c r="AL46" i="2"/>
  <c r="AN46" i="2" s="1"/>
  <c r="AP46" i="2" s="1"/>
  <c r="AU46" i="2" s="1"/>
  <c r="AW46" i="2" s="1"/>
  <c r="BO46" i="2" s="1"/>
  <c r="AL72" i="2"/>
  <c r="AN72" i="2" s="1"/>
  <c r="AP72" i="2" s="1"/>
  <c r="AU72" i="2" s="1"/>
  <c r="AV72" i="2" s="1"/>
  <c r="BN72" i="2" s="1"/>
  <c r="E14" i="3"/>
  <c r="AW74" i="2" l="1"/>
  <c r="BO74" i="2" s="1"/>
  <c r="AW54" i="2"/>
  <c r="BO54" i="2" s="1"/>
  <c r="AW49" i="2"/>
  <c r="BO49" i="2" s="1"/>
  <c r="AV77" i="2"/>
  <c r="BN77" i="2" s="1"/>
  <c r="AV32" i="2"/>
  <c r="BN32" i="2" s="1"/>
  <c r="AV46" i="2"/>
  <c r="BN46" i="2" s="1"/>
  <c r="AW73" i="2"/>
  <c r="BO73" i="2" s="1"/>
  <c r="AV38" i="2"/>
  <c r="BN38" i="2" s="1"/>
  <c r="AV57" i="2"/>
  <c r="BN57" i="2" s="1"/>
  <c r="AV40" i="2"/>
  <c r="BN40" i="2" s="1"/>
  <c r="AW56" i="2"/>
  <c r="BO56" i="2" s="1"/>
  <c r="AV75" i="2"/>
  <c r="BN75" i="2" s="1"/>
  <c r="AW58" i="2"/>
  <c r="BO58" i="2" s="1"/>
  <c r="AV67" i="2"/>
  <c r="BN67" i="2" s="1"/>
  <c r="AW37" i="2"/>
  <c r="BO37" i="2" s="1"/>
  <c r="AV30" i="2"/>
  <c r="BN30" i="2" s="1"/>
  <c r="AV43" i="2"/>
  <c r="BN43" i="2" s="1"/>
  <c r="AW43" i="2"/>
  <c r="BO43" i="2" s="1"/>
  <c r="AW72" i="2"/>
  <c r="BO72" i="2" s="1"/>
  <c r="AV59" i="2"/>
  <c r="BN59" i="2" s="1"/>
  <c r="AV39" i="2"/>
  <c r="BN39" i="2" s="1"/>
  <c r="AV54" i="2"/>
  <c r="BN54" i="2" s="1"/>
  <c r="AW66" i="2"/>
  <c r="BO66" i="2" s="1"/>
  <c r="AV65" i="2"/>
  <c r="BN65" i="2" s="1"/>
  <c r="AV53" i="2"/>
  <c r="BN53" i="2" s="1"/>
  <c r="AV41" i="2"/>
  <c r="BN41" i="2" s="1"/>
  <c r="AV55" i="2"/>
  <c r="BN55" i="2" s="1"/>
  <c r="AW63" i="2"/>
  <c r="BO63" i="2" s="1"/>
  <c r="AV62" i="2"/>
  <c r="BN62" i="2" s="1"/>
  <c r="AW31" i="2"/>
  <c r="BO31" i="2" s="1"/>
  <c r="AW76" i="2"/>
  <c r="BO76" i="2" s="1"/>
  <c r="AV76" i="2"/>
  <c r="BN76" i="2" s="1"/>
  <c r="AV61" i="2"/>
  <c r="BN61" i="2" s="1"/>
  <c r="AW69" i="2"/>
  <c r="BO69" i="2" s="1"/>
  <c r="AW52" i="2"/>
  <c r="BO52" i="2" s="1"/>
  <c r="AW60" i="2"/>
  <c r="BO60" i="2" s="1"/>
  <c r="AV64" i="2"/>
  <c r="BN64" i="2" s="1"/>
  <c r="AV50" i="2"/>
  <c r="BN50" i="2" s="1"/>
  <c r="AV74" i="2"/>
  <c r="BN74" i="2" s="1"/>
  <c r="AW33" i="2"/>
  <c r="BO33" i="2" s="1"/>
  <c r="AV68" i="2"/>
  <c r="BN68" i="2" s="1"/>
  <c r="AV48" i="2"/>
  <c r="BN48" i="2" s="1"/>
  <c r="AV35" i="2"/>
  <c r="BN35" i="2" s="1"/>
  <c r="AW71" i="2"/>
  <c r="BO71" i="2" s="1"/>
  <c r="AV70" i="2"/>
  <c r="BN70" i="2" s="1"/>
  <c r="AW51" i="2"/>
  <c r="BO51" i="2" s="1"/>
  <c r="AW34" i="2"/>
  <c r="BO34" i="2" s="1"/>
  <c r="AV47" i="2"/>
  <c r="BN47" i="2" s="1"/>
  <c r="AV45" i="2"/>
  <c r="BN45" i="2" s="1"/>
  <c r="AW45" i="2"/>
  <c r="BO45" i="2" s="1"/>
  <c r="AV36" i="2"/>
  <c r="BN36" i="2" s="1"/>
  <c r="AW36" i="2"/>
  <c r="BO36" i="2" s="1"/>
  <c r="AV44" i="2"/>
  <c r="BN44" i="2" s="1"/>
  <c r="AV29" i="2"/>
  <c r="BN29" i="2" s="1"/>
  <c r="AU28" i="2"/>
  <c r="AV28" i="2" s="1"/>
  <c r="BN28" i="2" s="1"/>
  <c r="F14" i="3"/>
  <c r="E15" i="3"/>
  <c r="F15" i="3" s="1"/>
  <c r="D17" i="3"/>
  <c r="BN26" i="2" l="1"/>
  <c r="AW28" i="2"/>
  <c r="BO28" i="2" s="1"/>
  <c r="BO26" i="2" s="1"/>
  <c r="G15" i="3"/>
  <c r="E17" i="3"/>
  <c r="G14" i="3"/>
  <c r="F17" i="3"/>
  <c r="G17" i="3" l="1"/>
  <c r="G18" i="3" s="1"/>
  <c r="G19" i="3" s="1"/>
  <c r="B21" i="3" s="1"/>
</calcChain>
</file>

<file path=xl/comments1.xml><?xml version="1.0" encoding="utf-8"?>
<comments xmlns="http://schemas.openxmlformats.org/spreadsheetml/2006/main">
  <authors>
    <author>Angela Cotrona</author>
    <author>Cotrona Angela</author>
  </authors>
  <commentList>
    <comment ref="B11"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3"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6"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7" authorId="0" shapeId="0">
      <text>
        <r>
          <rPr>
            <b/>
            <sz val="9"/>
            <color indexed="81"/>
            <rFont val="Tahoma"/>
            <family val="2"/>
          </rPr>
          <t xml:space="preserve">compila in base alle unità abitative del tuo condominio 
</t>
        </r>
        <r>
          <rPr>
            <sz val="9"/>
            <color indexed="81"/>
            <rFont val="Tahoma"/>
            <family val="2"/>
          </rPr>
          <t xml:space="preserve">
</t>
        </r>
      </text>
    </comment>
    <comment ref="F27"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<sst xmlns="http://schemas.openxmlformats.org/spreadsheetml/2006/main" count="362" uniqueCount="188">
  <si>
    <t>Unità3</t>
  </si>
  <si>
    <t>Unità4</t>
  </si>
  <si>
    <t>Unità5</t>
  </si>
  <si>
    <t>Unità6</t>
  </si>
  <si>
    <t>Unità7</t>
  </si>
  <si>
    <t>Unità8</t>
  </si>
  <si>
    <t>Unità9</t>
  </si>
  <si>
    <t>Unità10</t>
  </si>
  <si>
    <t>R</t>
  </si>
  <si>
    <t>Unità11</t>
  </si>
  <si>
    <t>Unità12</t>
  </si>
  <si>
    <t>Unità13</t>
  </si>
  <si>
    <t>Unità14</t>
  </si>
  <si>
    <t>Unità15</t>
  </si>
  <si>
    <t>Unità16</t>
  </si>
  <si>
    <t>Unità17</t>
  </si>
  <si>
    <t>Unità18</t>
  </si>
  <si>
    <t>Unità19</t>
  </si>
  <si>
    <t>Unità20</t>
  </si>
  <si>
    <t>Unità21</t>
  </si>
  <si>
    <t>Unità22</t>
  </si>
  <si>
    <t>Unità23</t>
  </si>
  <si>
    <t>Unità24</t>
  </si>
  <si>
    <t>Unità25</t>
  </si>
  <si>
    <t>Unità26</t>
  </si>
  <si>
    <t>Unità27</t>
  </si>
  <si>
    <t>Unità28</t>
  </si>
  <si>
    <t>Unità29</t>
  </si>
  <si>
    <t>Unità30</t>
  </si>
  <si>
    <t>Unità31</t>
  </si>
  <si>
    <t>Unità32</t>
  </si>
  <si>
    <t>Unità33</t>
  </si>
  <si>
    <t>Unità34</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</si>
  <si>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</si>
  <si>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</si>
  <si>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</si>
  <si>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</si>
  <si>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</si>
  <si>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</si>
  <si>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</si>
  <si>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</si>
  <si>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</si>
  <si>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</si>
  <si>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</si>
  <si>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</si>
  <si>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</si>
  <si>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</si>
  <si>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</si>
  <si>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</si>
  <si>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</si>
  <si>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</si>
  <si>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</si>
  <si>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</si>
  <si>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</si>
  <si>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</si>
  <si>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</si>
  <si>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</si>
  <si>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</si>
  <si>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</si>
  <si>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</si>
  <si>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</si>
  <si>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</si>
  <si>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</si>
  <si>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</si>
  <si>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</si>
  <si>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</si>
  <si>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</si>
  <si>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</si>
  <si>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</si>
  <si>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</si>
  <si>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</si>
  <si>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Tariffa base</t>
  </si>
  <si>
    <t>I eccedenza</t>
  </si>
  <si>
    <t>II eccedenza</t>
  </si>
  <si>
    <t>III eccedenza</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</si>
  <si>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</si>
  <si>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</si>
  <si>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</si>
  <si>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</si>
  <si>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</si>
  <si>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</si>
  <si>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</si>
  <si>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</si>
  <si>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</si>
  <si>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</si>
  <si>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</si>
  <si>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</si>
  <si>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</si>
  <si>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</si>
  <si>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</si>
  <si>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</si>
  <si>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</si>
  <si>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</si>
  <si>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</si>
  <si>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</si>
  <si>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</si>
  <si>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Unità35</t>
  </si>
  <si>
    <t>Unità36</t>
  </si>
  <si>
    <t>Unità37</t>
  </si>
  <si>
    <t>Unità38</t>
  </si>
  <si>
    <t>Unità39</t>
  </si>
  <si>
    <t>Unità40</t>
  </si>
  <si>
    <t>Unità41</t>
  </si>
  <si>
    <t>Unità42</t>
  </si>
  <si>
    <t>Unità43</t>
  </si>
  <si>
    <t>Unità44</t>
  </si>
  <si>
    <t>Unità45</t>
  </si>
  <si>
    <t>Unità46</t>
  </si>
  <si>
    <t>Unità47</t>
  </si>
  <si>
    <t>Unità48</t>
  </si>
  <si>
    <t>Unità49</t>
  </si>
  <si>
    <t>Unità50</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</si>
  <si>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</si>
  <si>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</si>
  <si>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</si>
  <si>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</si>
  <si>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</si>
  <si>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</si>
  <si>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</si>
  <si>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</si>
  <si>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</si>
  <si>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</si>
  <si>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</si>
  <si>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</si>
  <si>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1AP</t>
  </si>
  <si>
    <t>2AP</t>
  </si>
  <si>
    <t>3AP</t>
  </si>
  <si>
    <t>4AP</t>
  </si>
  <si>
    <t>5AP</t>
  </si>
  <si>
    <t>6AP</t>
  </si>
  <si>
    <t>7AP</t>
  </si>
  <si>
    <t>8AP</t>
  </si>
  <si>
    <t>9AP</t>
  </si>
  <si>
    <t>10AP</t>
  </si>
  <si>
    <t>11AP</t>
  </si>
  <si>
    <t>12AP</t>
  </si>
  <si>
    <t>13AP</t>
  </si>
  <si>
    <t>14AP</t>
  </si>
  <si>
    <t>15AP</t>
  </si>
  <si>
    <t>16AP</t>
  </si>
  <si>
    <t>17AP</t>
  </si>
  <si>
    <t>Totale Periodo fattura</t>
  </si>
  <si>
    <t>check quote fisse</t>
  </si>
  <si>
    <t>Importo UI con IVA AC</t>
  </si>
  <si>
    <t>Importo UI con IVA AP</t>
  </si>
  <si>
    <t>€/mc fino al 31/12/2021</t>
  </si>
  <si>
    <t>Unità1</t>
  </si>
  <si>
    <t>Unità2</t>
  </si>
  <si>
    <t>Tipo lettura 
[R]eale
[S]timata</t>
  </si>
  <si>
    <t>(con IVA)</t>
  </si>
  <si>
    <t>Importo UI no IVA AC</t>
  </si>
  <si>
    <t>Importo UI no IVA AP</t>
  </si>
  <si>
    <t>quota fissa 2021 +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</si>
  <si>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</si>
  <si>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</si>
  <si>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</si>
  <si>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</si>
  <si>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</si>
  <si>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</si>
  <si>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</si>
  <si>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</si>
  <si>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</si>
  <si>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</si>
  <si>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</si>
  <si>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</si>
  <si>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</si>
  <si>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</si>
  <si>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</si>
  <si>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 xml:space="preserve"> AP (2021)
Consumo (mc)</t>
  </si>
  <si>
    <t>Periodo 2021
Anno Precedente [AP]</t>
  </si>
  <si>
    <t>da m3 0 a m3 57</t>
  </si>
  <si>
    <t>da m3 58 a m3 165</t>
  </si>
  <si>
    <t>da m3 166 a m3 300</t>
  </si>
  <si>
    <t>da m3 301 a m3 501</t>
  </si>
  <si>
    <t>oltre m3 502</t>
  </si>
  <si>
    <t>SI</t>
  </si>
  <si>
    <t>Numero moduli contrattuali/unità abitative</t>
  </si>
  <si>
    <r>
      <t xml:space="preserve">Importo fattura </t>
    </r>
    <r>
      <rPr>
        <u/>
        <sz val="10"/>
        <color rgb="FF002060"/>
        <rFont val="Calibri"/>
        <family val="2"/>
        <scheme val="minor"/>
      </rPr>
      <t>(opzionale)</t>
    </r>
  </si>
  <si>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</si>
  <si>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Imponibile componenti tariffarie perequative UI</t>
  </si>
  <si>
    <t>Simulatore Calore Irpino</t>
  </si>
  <si>
    <t xml:space="preserve">AC (2026)
Consumo (mc) </t>
  </si>
  <si>
    <t>Quota efficienza</t>
  </si>
  <si>
    <t>Periodo 2026
Anno in Corso [AC]</t>
  </si>
  <si>
    <t>quota fissa 2026 + IVA</t>
  </si>
  <si>
    <t>quota fissa 2026 no IVA</t>
  </si>
  <si>
    <r>
      <rPr>
        <b/>
        <sz val="12"/>
        <color rgb="FF002060"/>
        <rFont val="Calibri"/>
        <family val="2"/>
        <scheme val="minor"/>
      </rPr>
      <t>AQP</t>
    </r>
    <r>
      <rPr>
        <sz val="12"/>
        <color rgb="FF002060"/>
        <rFont val="Calibri"/>
        <family val="2"/>
        <scheme val="minor"/>
      </rPr>
      <t xml:space="preserve"> rende disponibile questo </t>
    </r>
    <r>
      <rPr>
        <b/>
        <sz val="12"/>
        <color rgb="FF002060"/>
        <rFont val="Calibri"/>
        <family val="2"/>
        <scheme val="minor"/>
      </rPr>
      <t>strumento di calcolo</t>
    </r>
    <r>
      <rPr>
        <sz val="12"/>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2"/>
        <color rgb="FF002060"/>
        <rFont val="Calibri"/>
        <family val="2"/>
        <scheme val="minor"/>
      </rPr>
      <t>Attenzione:</t>
    </r>
    <r>
      <rPr>
        <sz val="12"/>
        <color rgb="FF002060"/>
        <rFont val="Calibri"/>
        <family val="2"/>
        <scheme val="minor"/>
      </rPr>
      <t xml:space="preserve">  
• Il </t>
    </r>
    <r>
      <rPr>
        <b/>
        <sz val="12"/>
        <color rgb="FF002060"/>
        <rFont val="Calibri"/>
        <family val="2"/>
        <scheme val="minor"/>
      </rPr>
      <t>valore calcolato (*)</t>
    </r>
    <r>
      <rPr>
        <sz val="12"/>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b/>
        <sz val="8"/>
        <color rgb="FF002060"/>
        <rFont val="Calibri"/>
        <family val="2"/>
        <scheme val="minor"/>
      </rPr>
      <t>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Aggiornamento 2026</t>
    </r>
  </si>
  <si>
    <t>Uso domestico residente /  condominiale ABITANTI AMBITO DISTRETTUALE IRPINO - CAMPANIA
Tariffe in vigore dal 01/01/2026 disponibili su www.aqp.it/clienti/tariffe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</si>
</sst>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4"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b/>
      <sz val="8"/>
      <color rgb="FF002060"/>
      <name val="Calibri"/>
      <family val="2"/>
      <scheme val="minor"/>
    </font>
    <font>
      <sz val="12"/>
      <color rgb="FF002060"/>
      <name val="Calibri"/>
      <family val="2"/>
      <scheme val="minor"/>
    </font>
    <font>
      <u/>
      <sz val="10"/>
      <color rgb="FF002060"/>
      <name val="Calibri"/>
      <family val="2"/>
      <scheme val="minor"/>
    </font>
    <font>
      <sz val="8"/>
      <name val="Arial"/>
      <family val="2"/>
    </font>
    <font>
      <sz val="8"/>
      <name val="Calibri"/>
      <family val="2"/>
      <scheme val="minor"/>
    </font>
  </fonts>
  <fills count="21">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
      <patternFill patternType="solid">
        <fgColor theme="1"/>
        <bgColor indexed="64"/>
      </patternFill>
    </fill>
    <fill>
      <patternFill patternType="solid">
        <fgColor theme="0"/>
        <bgColor indexed="64"/>
      </patternFill>
    </fill>
    <fill>
      <patternFill patternType="solid">
        <fgColor theme="7" tint="0.39997558519241921"/>
        <bgColor indexed="64"/>
      </patternFill>
    </fill>
    <fill>
      <patternFill patternType="solid">
        <fgColor theme="1"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medium">
        <color theme="8" tint="0.39991454817346722"/>
      </left>
      <right/>
      <top style="medium">
        <color theme="8" tint="0.39991454817346722"/>
      </top>
      <bottom/>
      <diagonal/>
    </border>
    <border>
      <left/>
      <right/>
      <top style="medium">
        <color theme="8" tint="0.39991454817346722"/>
      </top>
      <bottom/>
      <diagonal/>
    </border>
    <border>
      <left/>
      <right style="medium">
        <color theme="8" tint="0.39991454817346722"/>
      </right>
      <top style="medium">
        <color theme="8" tint="0.39991454817346722"/>
      </top>
      <bottom/>
      <diagonal/>
    </border>
    <border>
      <left style="medium">
        <color theme="8" tint="0.39991454817346722"/>
      </left>
      <right/>
      <top/>
      <bottom/>
      <diagonal/>
    </border>
    <border>
      <left/>
      <right style="medium">
        <color theme="8" tint="0.39991454817346722"/>
      </right>
      <top/>
      <bottom/>
      <diagonal/>
    </border>
    <border>
      <left style="medium">
        <color theme="8" tint="0.39991454817346722"/>
      </left>
      <right/>
      <top/>
      <bottom style="medium">
        <color theme="8" tint="0.39991454817346722"/>
      </bottom>
      <diagonal/>
    </border>
    <border>
      <left/>
      <right/>
      <top/>
      <bottom style="medium">
        <color theme="8" tint="0.39991454817346722"/>
      </bottom>
      <diagonal/>
    </border>
    <border>
      <left/>
      <right style="medium">
        <color theme="8" tint="0.39991454817346722"/>
      </right>
      <top/>
      <bottom style="medium">
        <color theme="8" tint="0.39991454817346722"/>
      </bottom>
      <diagonal/>
    </border>
  </borders>
  <cellStyleXfs count="2">
    <xf numFmtId="0" fontId="0" fillId="0" borderId="0"/>
    <xf numFmtId="44" fontId="1" fillId="0" borderId="0" applyFont="0" applyFill="0" applyBorder="0" applyAlignment="0" applyProtection="0"/>
  </cellStyleXfs>
  <cellXfs count="205">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2" fillId="0" borderId="0" xfId="0" applyFont="1" applyProtection="1"/>
    <xf numFmtId="0" fontId="2" fillId="0" borderId="0" xfId="0" applyFont="1" applyFill="1" applyProtection="1"/>
    <xf numFmtId="0" fontId="10" fillId="0" borderId="0" xfId="0" applyFont="1" applyBorder="1" applyAlignment="1" applyProtection="1"/>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6" fillId="0" borderId="0" xfId="0" applyFont="1" applyAlignment="1" applyProtection="1">
      <alignment horizontal="center"/>
    </xf>
    <xf numFmtId="0" fontId="6" fillId="0" borderId="0" xfId="0" applyFont="1" applyFill="1" applyBorder="1" applyAlignment="1" applyProtection="1">
      <alignment horizontal="center"/>
    </xf>
    <xf numFmtId="0" fontId="6" fillId="0" borderId="0" xfId="0" applyFont="1" applyFill="1" applyBorder="1" applyProtection="1"/>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22" fillId="0" borderId="0" xfId="0" applyFont="1" applyBorder="1" applyProtection="1"/>
    <xf numFmtId="0" fontId="12" fillId="7" borderId="1" xfId="0" applyFont="1" applyFill="1" applyBorder="1" applyAlignment="1">
      <alignment horizontal="center" vertical="top" wrapText="1"/>
    </xf>
    <xf numFmtId="0" fontId="0" fillId="2" borderId="0" xfId="0" applyFill="1" applyProtection="1"/>
    <xf numFmtId="0" fontId="23" fillId="0" borderId="0" xfId="0" applyFont="1" applyBorder="1" applyAlignment="1" applyProtection="1">
      <alignment horizontal="center"/>
    </xf>
    <xf numFmtId="0" fontId="23" fillId="0" borderId="0" xfId="0" applyFont="1" applyAlignment="1" applyProtection="1">
      <alignment horizontal="center"/>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0" fontId="3" fillId="0" borderId="3" xfId="0" applyFont="1" applyFill="1" applyBorder="1" applyProtection="1"/>
    <xf numFmtId="0" fontId="3" fillId="0" borderId="4" xfId="0" applyFont="1" applyFill="1" applyBorder="1" applyProtection="1"/>
    <xf numFmtId="164" fontId="27" fillId="0" borderId="1" xfId="0" applyNumberFormat="1"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8" fillId="0" borderId="0" xfId="0" applyFont="1" applyFill="1" applyBorder="1" applyProtection="1"/>
    <xf numFmtId="166" fontId="14" fillId="0" borderId="0" xfId="0" applyNumberFormat="1" applyFont="1" applyProtection="1"/>
    <xf numFmtId="166" fontId="10" fillId="0" borderId="30" xfId="0" applyNumberFormat="1" applyFont="1" applyFill="1" applyBorder="1" applyProtection="1"/>
    <xf numFmtId="166" fontId="10" fillId="0" borderId="0" xfId="0" applyNumberFormat="1" applyFont="1" applyFill="1" applyBorder="1" applyProtection="1"/>
    <xf numFmtId="0" fontId="0" fillId="0" borderId="0" xfId="0" applyFont="1" applyProtection="1"/>
    <xf numFmtId="0" fontId="0" fillId="0" borderId="0" xfId="0" applyFont="1" applyBorder="1" applyProtection="1"/>
    <xf numFmtId="44" fontId="10" fillId="0" borderId="22" xfId="0" applyNumberFormat="1" applyFont="1" applyBorder="1" applyProtection="1"/>
    <xf numFmtId="44" fontId="10" fillId="0" borderId="23" xfId="0" applyNumberFormat="1" applyFont="1" applyBorder="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14" fontId="20" fillId="2" borderId="4" xfId="0" applyNumberFormat="1" applyFont="1" applyFill="1" applyBorder="1" applyAlignment="1" applyProtection="1">
      <alignment horizontal="center" vertical="center"/>
    </xf>
    <xf numFmtId="0" fontId="0" fillId="0" borderId="0" xfId="0" applyBorder="1" applyAlignment="1" applyProtection="1">
      <alignment wrapText="1"/>
    </xf>
    <xf numFmtId="164" fontId="26" fillId="0" borderId="1" xfId="0" applyNumberFormat="1" applyFont="1" applyFill="1" applyBorder="1" applyAlignment="1" applyProtection="1">
      <alignment horizontal="center" vertical="center"/>
      <protection hidden="1"/>
    </xf>
    <xf numFmtId="44" fontId="19" fillId="0" borderId="1" xfId="0" applyNumberFormat="1" applyFont="1" applyBorder="1" applyProtection="1">
      <protection hidden="1"/>
    </xf>
    <xf numFmtId="44" fontId="19" fillId="0" borderId="1" xfId="1" applyFont="1" applyBorder="1" applyProtection="1">
      <protection hidden="1"/>
    </xf>
    <xf numFmtId="44" fontId="19" fillId="0" borderId="1" xfId="1" quotePrefix="1" applyFont="1" applyBorder="1" applyProtection="1">
      <protection hidden="1"/>
    </xf>
    <xf numFmtId="44" fontId="19" fillId="0" borderId="18" xfId="1" applyFont="1" applyBorder="1" applyProtection="1">
      <protection hidden="1"/>
    </xf>
    <xf numFmtId="44" fontId="19" fillId="0" borderId="18" xfId="1" quotePrefix="1" applyFont="1" applyBorder="1" applyProtection="1">
      <protection hidden="1"/>
    </xf>
    <xf numFmtId="44" fontId="10" fillId="0" borderId="18" xfId="1" applyFont="1" applyBorder="1" applyProtection="1">
      <protection hidden="1"/>
    </xf>
    <xf numFmtId="166" fontId="10" fillId="17" borderId="30" xfId="0" applyNumberFormat="1" applyFont="1" applyFill="1" applyBorder="1" applyProtection="1"/>
    <xf numFmtId="0" fontId="10" fillId="17" borderId="1" xfId="0" applyFont="1" applyFill="1" applyBorder="1" applyAlignment="1" applyProtection="1">
      <alignment horizontal="center" vertical="center" wrapText="1"/>
    </xf>
    <xf numFmtId="166" fontId="19" fillId="17" borderId="1" xfId="0" applyNumberFormat="1" applyFont="1" applyFill="1" applyBorder="1" applyProtection="1">
      <protection locked="0"/>
    </xf>
    <xf numFmtId="165" fontId="19" fillId="17" borderId="1" xfId="0" applyNumberFormat="1" applyFont="1" applyFill="1" applyBorder="1" applyProtection="1"/>
    <xf numFmtId="165" fontId="10" fillId="17" borderId="1" xfId="0" applyNumberFormat="1" applyFont="1" applyFill="1" applyBorder="1" applyProtection="1"/>
    <xf numFmtId="2" fontId="19" fillId="17" borderId="1" xfId="0" applyNumberFormat="1" applyFont="1" applyFill="1" applyBorder="1" applyProtection="1"/>
    <xf numFmtId="0" fontId="10" fillId="17" borderId="17" xfId="0" applyFont="1" applyFill="1" applyBorder="1" applyAlignment="1" applyProtection="1">
      <alignment horizontal="center" vertical="center" wrapText="1"/>
    </xf>
    <xf numFmtId="44" fontId="19" fillId="17" borderId="18" xfId="1" quotePrefix="1" applyFont="1" applyFill="1" applyBorder="1" applyProtection="1">
      <protection hidden="1"/>
    </xf>
    <xf numFmtId="44" fontId="19" fillId="17" borderId="18" xfId="1" applyFont="1" applyFill="1" applyBorder="1" applyProtection="1">
      <protection hidden="1"/>
    </xf>
    <xf numFmtId="0" fontId="12" fillId="18" borderId="1" xfId="0" applyFont="1" applyFill="1" applyBorder="1" applyAlignment="1">
      <alignment vertical="top" wrapText="1"/>
    </xf>
    <xf numFmtId="0" fontId="12" fillId="18" borderId="1" xfId="0" applyFont="1" applyFill="1" applyBorder="1" applyAlignment="1">
      <alignment horizontal="left" vertical="top" wrapText="1"/>
    </xf>
    <xf numFmtId="0" fontId="17" fillId="18" borderId="1" xfId="0" applyFont="1" applyFill="1" applyBorder="1" applyAlignment="1">
      <alignment horizontal="left" vertical="top" wrapText="1"/>
    </xf>
    <xf numFmtId="0" fontId="12" fillId="19" borderId="1" xfId="0" applyFont="1" applyFill="1" applyBorder="1" applyAlignment="1">
      <alignment horizontal="center" vertical="top" wrapText="1"/>
    </xf>
    <xf numFmtId="0" fontId="33" fillId="18" borderId="0" xfId="0" applyFont="1" applyFill="1"/>
    <xf numFmtId="0" fontId="33" fillId="18" borderId="1" xfId="0" applyFont="1" applyFill="1" applyBorder="1"/>
    <xf numFmtId="0" fontId="11" fillId="6" borderId="1" xfId="0" applyFont="1" applyFill="1" applyBorder="1" applyAlignment="1">
      <alignment vertical="top" wrapText="1"/>
    </xf>
    <xf numFmtId="0" fontId="32" fillId="18" borderId="1" xfId="0" applyFont="1" applyFill="1" applyBorder="1" applyAlignment="1">
      <alignment vertical="top" wrapText="1"/>
    </xf>
    <xf numFmtId="0" fontId="11" fillId="6" borderId="1" xfId="0" applyFont="1" applyFill="1" applyBorder="1" applyAlignment="1">
      <alignment vertical="center" wrapText="1"/>
    </xf>
    <xf numFmtId="0" fontId="32" fillId="19" borderId="1" xfId="0" applyFont="1" applyFill="1" applyBorder="1" applyAlignment="1">
      <alignment vertical="top" wrapText="1"/>
    </xf>
    <xf numFmtId="0" fontId="33" fillId="19" borderId="1" xfId="0" applyFont="1" applyFill="1" applyBorder="1"/>
    <xf numFmtId="0" fontId="2" fillId="20" borderId="0" xfId="0" applyFont="1" applyFill="1"/>
    <xf numFmtId="0" fontId="3" fillId="20" borderId="1" xfId="0" applyFont="1" applyFill="1" applyBorder="1"/>
    <xf numFmtId="0" fontId="3" fillId="20" borderId="0" xfId="0" applyFont="1" applyFill="1"/>
    <xf numFmtId="0" fontId="3" fillId="20" borderId="1" xfId="0" applyFont="1" applyFill="1" applyBorder="1" applyAlignment="1">
      <alignment horizontal="center"/>
    </xf>
    <xf numFmtId="0" fontId="2" fillId="20" borderId="0" xfId="0" applyFont="1" applyFill="1" applyAlignment="1">
      <alignment horizontal="center"/>
    </xf>
    <xf numFmtId="44" fontId="16" fillId="20" borderId="1" xfId="1" applyFont="1" applyFill="1" applyBorder="1"/>
    <xf numFmtId="44" fontId="3" fillId="20" borderId="1" xfId="1" applyFont="1" applyFill="1" applyBorder="1"/>
    <xf numFmtId="0" fontId="3" fillId="20" borderId="5" xfId="0" applyFont="1" applyFill="1" applyBorder="1"/>
    <xf numFmtId="44" fontId="3" fillId="20" borderId="5" xfId="0" applyNumberFormat="1" applyFont="1" applyFill="1" applyBorder="1"/>
    <xf numFmtId="0" fontId="2" fillId="20" borderId="1" xfId="0" applyFont="1" applyFill="1" applyBorder="1"/>
    <xf numFmtId="9" fontId="2" fillId="20" borderId="1" xfId="0" applyNumberFormat="1" applyFont="1" applyFill="1" applyBorder="1"/>
    <xf numFmtId="44" fontId="2" fillId="20" borderId="1" xfId="0" applyNumberFormat="1" applyFont="1" applyFill="1" applyBorder="1"/>
    <xf numFmtId="44" fontId="3" fillId="20" borderId="1" xfId="0" applyNumberFormat="1" applyFont="1" applyFill="1" applyBorder="1"/>
    <xf numFmtId="0" fontId="3" fillId="20" borderId="2" xfId="0" applyFont="1" applyFill="1" applyBorder="1"/>
    <xf numFmtId="0" fontId="12" fillId="19" borderId="1" xfId="0" applyFont="1" applyFill="1" applyBorder="1" applyAlignment="1">
      <alignment horizontal="left" vertical="top" wrapText="1"/>
    </xf>
    <xf numFmtId="0" fontId="10" fillId="8" borderId="1" xfId="0" applyFont="1" applyFill="1" applyBorder="1" applyAlignment="1" applyProtection="1">
      <alignment horizontal="center" vertical="center" wrapText="1"/>
    </xf>
    <xf numFmtId="0" fontId="19" fillId="8" borderId="1" xfId="0" applyFont="1" applyFill="1" applyBorder="1" applyAlignment="1" applyProtection="1">
      <alignment horizontal="center"/>
      <protection locked="0"/>
    </xf>
    <xf numFmtId="0" fontId="26" fillId="15" borderId="19" xfId="0" applyFont="1" applyFill="1" applyBorder="1" applyAlignment="1" applyProtection="1">
      <alignment horizontal="center" wrapText="1"/>
    </xf>
    <xf numFmtId="14" fontId="0" fillId="2" borderId="1" xfId="0" applyNumberFormat="1" applyFill="1" applyBorder="1" applyAlignment="1" applyProtection="1">
      <alignment horizontal="center" vertical="center"/>
      <protection locked="0"/>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3" fillId="20" borderId="2" xfId="0" applyFont="1" applyFill="1" applyBorder="1" applyAlignment="1">
      <alignment horizontal="center" vertical="center"/>
    </xf>
    <xf numFmtId="0" fontId="3" fillId="20" borderId="3" xfId="0" applyFont="1" applyFill="1" applyBorder="1" applyAlignment="1">
      <alignment horizontal="center" vertical="center"/>
    </xf>
    <xf numFmtId="0" fontId="3" fillId="20" borderId="4" xfId="0" applyFont="1" applyFill="1" applyBorder="1" applyAlignment="1">
      <alignment horizontal="center" vertical="center"/>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20" fillId="0" borderId="20" xfId="0" applyFont="1" applyBorder="1" applyAlignment="1" applyProtection="1">
      <alignment wrapText="1"/>
    </xf>
    <xf numFmtId="0" fontId="0" fillId="0" borderId="26" xfId="0" applyBorder="1" applyAlignment="1" applyProtection="1"/>
    <xf numFmtId="0" fontId="0" fillId="0" borderId="27" xfId="0" applyBorder="1" applyAlignment="1" applyProtection="1"/>
    <xf numFmtId="0" fontId="0" fillId="0" borderId="28" xfId="0" applyBorder="1" applyAlignment="1" applyProtection="1"/>
    <xf numFmtId="0" fontId="0" fillId="0" borderId="29" xfId="0" applyBorder="1" applyAlignment="1" applyProtection="1"/>
    <xf numFmtId="0" fontId="30" fillId="0" borderId="31" xfId="0" applyFont="1" applyBorder="1" applyAlignment="1" applyProtection="1">
      <alignment horizontal="justify" vertical="center" wrapText="1"/>
    </xf>
    <xf numFmtId="0" fontId="0" fillId="0" borderId="32" xfId="0" applyBorder="1" applyAlignment="1" applyProtection="1">
      <alignment wrapText="1"/>
    </xf>
    <xf numFmtId="0" fontId="0" fillId="0" borderId="33" xfId="0" applyBorder="1" applyAlignment="1" applyProtection="1">
      <alignment wrapText="1"/>
    </xf>
    <xf numFmtId="0" fontId="0" fillId="0" borderId="34" xfId="0" applyBorder="1" applyAlignment="1" applyProtection="1">
      <alignment wrapText="1"/>
    </xf>
    <xf numFmtId="0" fontId="0" fillId="0" borderId="0" xfId="0" applyBorder="1" applyAlignment="1" applyProtection="1">
      <alignment wrapText="1"/>
    </xf>
    <xf numFmtId="0" fontId="0" fillId="0" borderId="35" xfId="0" applyBorder="1" applyAlignment="1" applyProtection="1">
      <alignment wrapText="1"/>
    </xf>
    <xf numFmtId="0" fontId="0" fillId="0" borderId="36" xfId="0" applyBorder="1" applyAlignment="1" applyProtection="1">
      <alignment wrapText="1"/>
    </xf>
    <xf numFmtId="0" fontId="0" fillId="0" borderId="37" xfId="0" applyBorder="1" applyAlignment="1" applyProtection="1">
      <alignment wrapText="1"/>
    </xf>
    <xf numFmtId="0" fontId="0" fillId="0" borderId="38" xfId="0" applyBorder="1" applyAlignment="1" applyProtection="1">
      <alignment wrapText="1"/>
    </xf>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67</xdr:col>
      <xdr:colOff>599326</xdr:colOff>
      <xdr:row>26</xdr:row>
      <xdr:rowOff>34247</xdr:rowOff>
    </xdr:from>
    <xdr:to>
      <xdr:col>73</xdr:col>
      <xdr:colOff>313777</xdr:colOff>
      <xdr:row>53</xdr:row>
      <xdr:rowOff>3350</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008832" y="4537753"/>
          <a:ext cx="3881120" cy="5537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48</xdr:col>
      <xdr:colOff>35859</xdr:colOff>
      <xdr:row>25</xdr:row>
      <xdr:rowOff>89646</xdr:rowOff>
    </xdr:from>
    <xdr:to>
      <xdr:col>48</xdr:col>
      <xdr:colOff>251012</xdr:colOff>
      <xdr:row>26</xdr:row>
      <xdr:rowOff>107576</xdr:rowOff>
    </xdr:to>
    <xdr:sp macro="" textlink="">
      <xdr:nvSpPr>
        <xdr:cNvPr id="4" name="Freccia in giù 3"/>
        <xdr:cNvSpPr/>
      </xdr:nvSpPr>
      <xdr:spPr>
        <a:xfrm>
          <a:off x="11752730" y="5029199"/>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50</xdr:col>
      <xdr:colOff>35859</xdr:colOff>
      <xdr:row>25</xdr:row>
      <xdr:rowOff>98611</xdr:rowOff>
    </xdr:from>
    <xdr:to>
      <xdr:col>50</xdr:col>
      <xdr:colOff>251012</xdr:colOff>
      <xdr:row>26</xdr:row>
      <xdr:rowOff>116541</xdr:rowOff>
    </xdr:to>
    <xdr:sp macro="" textlink="">
      <xdr:nvSpPr>
        <xdr:cNvPr id="9" name="Freccia in giù 8"/>
        <xdr:cNvSpPr/>
      </xdr:nvSpPr>
      <xdr:spPr>
        <a:xfrm>
          <a:off x="14065624" y="5038164"/>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52</xdr:col>
      <xdr:colOff>26894</xdr:colOff>
      <xdr:row>25</xdr:row>
      <xdr:rowOff>71716</xdr:rowOff>
    </xdr:from>
    <xdr:to>
      <xdr:col>52</xdr:col>
      <xdr:colOff>242047</xdr:colOff>
      <xdr:row>26</xdr:row>
      <xdr:rowOff>89646</xdr:rowOff>
    </xdr:to>
    <xdr:sp macro="" textlink="">
      <xdr:nvSpPr>
        <xdr:cNvPr id="10" name="Freccia in giù 9"/>
        <xdr:cNvSpPr/>
      </xdr:nvSpPr>
      <xdr:spPr>
        <a:xfrm>
          <a:off x="15975106" y="5011269"/>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54</xdr:col>
      <xdr:colOff>35860</xdr:colOff>
      <xdr:row>25</xdr:row>
      <xdr:rowOff>89645</xdr:rowOff>
    </xdr:from>
    <xdr:to>
      <xdr:col>54</xdr:col>
      <xdr:colOff>251013</xdr:colOff>
      <xdr:row>26</xdr:row>
      <xdr:rowOff>107575</xdr:rowOff>
    </xdr:to>
    <xdr:sp macro="" textlink="">
      <xdr:nvSpPr>
        <xdr:cNvPr id="11" name="Freccia in giù 10"/>
        <xdr:cNvSpPr/>
      </xdr:nvSpPr>
      <xdr:spPr>
        <a:xfrm>
          <a:off x="17974236" y="5029198"/>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60</xdr:col>
      <xdr:colOff>35860</xdr:colOff>
      <xdr:row>25</xdr:row>
      <xdr:rowOff>98610</xdr:rowOff>
    </xdr:from>
    <xdr:to>
      <xdr:col>60</xdr:col>
      <xdr:colOff>251013</xdr:colOff>
      <xdr:row>26</xdr:row>
      <xdr:rowOff>116540</xdr:rowOff>
    </xdr:to>
    <xdr:sp macro="" textlink="">
      <xdr:nvSpPr>
        <xdr:cNvPr id="12" name="Freccia in giù 11"/>
        <xdr:cNvSpPr/>
      </xdr:nvSpPr>
      <xdr:spPr>
        <a:xfrm>
          <a:off x="19946472" y="5038163"/>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zoomScale="118" zoomScaleNormal="118" workbookViewId="0">
      <selection activeCell="D23" sqref="D23"/>
    </sheetView>
  </sheetViews>
  <sheetFormatPr defaultColWidth="9.140625" defaultRowHeight="11.25" x14ac:dyDescent="0.2"/>
  <cols>
    <col min="1" max="1" width="19.85546875" style="2" customWidth="1"/>
    <col min="2" max="2" width="19.5703125" style="2" bestFit="1" customWidth="1"/>
    <col min="3" max="3" width="15" style="2" customWidth="1"/>
    <col min="4" max="4" width="19.85546875" style="2" bestFit="1" customWidth="1"/>
    <col min="5" max="5" width="16.85546875" style="2" customWidth="1"/>
    <col min="6" max="6" width="10.5703125" style="2" customWidth="1"/>
    <col min="7" max="7" width="13.140625" style="2" customWidth="1"/>
    <col min="8" max="8" width="9.140625" style="2"/>
    <col min="9" max="9" width="10.85546875" style="2" bestFit="1" customWidth="1"/>
    <col min="10" max="10" width="11.5703125" style="2" bestFit="1" customWidth="1"/>
    <col min="11" max="11" width="10.5703125" style="2" bestFit="1" customWidth="1"/>
    <col min="12" max="16384" width="9.140625" style="2"/>
  </cols>
  <sheetData>
    <row r="1" spans="1:11" ht="15" x14ac:dyDescent="0.2">
      <c r="A1" s="172" t="s">
        <v>34</v>
      </c>
      <c r="B1" s="173"/>
      <c r="C1" s="173"/>
      <c r="D1" s="173"/>
      <c r="E1" s="173"/>
      <c r="F1" s="173"/>
      <c r="G1" s="173"/>
      <c r="H1" s="173"/>
      <c r="I1" s="173"/>
      <c r="J1" s="174"/>
    </row>
    <row r="3" spans="1:11" ht="12.75" x14ac:dyDescent="0.2">
      <c r="A3" s="4" t="s">
        <v>35</v>
      </c>
      <c r="B3" s="4">
        <v>80</v>
      </c>
      <c r="C3" s="5"/>
      <c r="D3" s="5"/>
      <c r="E3" s="5"/>
      <c r="F3" s="5"/>
    </row>
    <row r="4" spans="1:11" ht="12.75" x14ac:dyDescent="0.2">
      <c r="A4" s="4" t="s">
        <v>36</v>
      </c>
      <c r="B4" s="4">
        <v>1200</v>
      </c>
      <c r="C4" s="5"/>
      <c r="D4" s="5"/>
      <c r="E4" s="5"/>
      <c r="F4" s="5"/>
    </row>
    <row r="5" spans="1:11" ht="12.75" x14ac:dyDescent="0.2">
      <c r="A5" s="4" t="s">
        <v>37</v>
      </c>
      <c r="B5" s="4">
        <v>60</v>
      </c>
      <c r="C5" s="5"/>
      <c r="D5" s="5"/>
      <c r="E5" s="5"/>
      <c r="F5" s="5"/>
    </row>
    <row r="6" spans="1:11" ht="12.75" x14ac:dyDescent="0.2">
      <c r="C6" s="5"/>
      <c r="D6" s="5"/>
      <c r="E6" s="5"/>
      <c r="F6" s="5"/>
    </row>
    <row r="7" spans="1:11" ht="12.75" x14ac:dyDescent="0.2">
      <c r="A7" s="1" t="s">
        <v>38</v>
      </c>
      <c r="B7" s="1">
        <f>B4/B3</f>
        <v>15</v>
      </c>
      <c r="C7" s="5"/>
      <c r="D7" s="5"/>
      <c r="E7" s="5"/>
      <c r="F7" s="5"/>
    </row>
    <row r="8" spans="1:11" ht="12.75" x14ac:dyDescent="0.2">
      <c r="A8" s="1" t="s">
        <v>39</v>
      </c>
      <c r="B8" s="28">
        <f>B7/B5</f>
        <v>0.25</v>
      </c>
      <c r="C8" s="5"/>
      <c r="D8" s="5">
        <f>B8-D11</f>
        <v>0.19794520547945205</v>
      </c>
      <c r="E8" s="5"/>
      <c r="F8" s="5"/>
    </row>
    <row r="9" spans="1:11" ht="12.75" x14ac:dyDescent="0.2">
      <c r="A9" s="5"/>
      <c r="B9" s="5"/>
      <c r="C9" s="5"/>
      <c r="D9" s="5"/>
      <c r="E9" s="5"/>
      <c r="F9" s="5"/>
      <c r="G9" s="6" t="s">
        <v>40</v>
      </c>
      <c r="H9" s="6" t="s">
        <v>41</v>
      </c>
      <c r="I9" s="6" t="s">
        <v>42</v>
      </c>
      <c r="J9" s="6" t="s">
        <v>43</v>
      </c>
      <c r="K9" s="6" t="s">
        <v>44</v>
      </c>
    </row>
    <row r="10" spans="1:11" s="3" customFormat="1" ht="12.75" x14ac:dyDescent="0.2">
      <c r="A10" s="6" t="s">
        <v>45</v>
      </c>
      <c r="B10" s="22" t="s">
        <v>46</v>
      </c>
      <c r="C10" s="22" t="s">
        <v>47</v>
      </c>
      <c r="D10" s="6" t="s">
        <v>48</v>
      </c>
      <c r="E10" s="6" t="s">
        <v>49</v>
      </c>
      <c r="F10" s="6" t="s">
        <v>50</v>
      </c>
      <c r="G10" s="6" t="s">
        <v>51</v>
      </c>
      <c r="H10" s="6" t="s">
        <v>52</v>
      </c>
      <c r="I10" s="6" t="s">
        <v>52</v>
      </c>
      <c r="J10" s="6" t="s">
        <v>52</v>
      </c>
      <c r="K10" s="6" t="s">
        <v>53</v>
      </c>
    </row>
    <row r="11" spans="1:11" ht="12.75" x14ac:dyDescent="0.2">
      <c r="A11" s="1" t="s">
        <v>54</v>
      </c>
      <c r="B11" s="23">
        <f>G28</f>
        <v>19</v>
      </c>
      <c r="C11" s="24">
        <f>B11/365</f>
        <v>5.2054794520547946E-2</v>
      </c>
      <c r="D11" s="29">
        <f>IF(B8&lt;C11,B8,C11)</f>
        <v>5.2054794520547946E-2</v>
      </c>
      <c r="E11" s="1">
        <f>D11*$B$5</f>
        <v>3.1232876712328768</v>
      </c>
      <c r="F11" s="26">
        <f>E11*E28</f>
        <v>1.660683287671233</v>
      </c>
      <c r="G11" s="7">
        <f>F11*$B$3</f>
        <v>132.85466301369863</v>
      </c>
      <c r="H11" s="7">
        <f>B4*$B$35</f>
        <v>279.49560000000002</v>
      </c>
      <c r="I11" s="7">
        <f>B4*$B$38</f>
        <v>660.00119999999993</v>
      </c>
      <c r="J11" s="7">
        <f>B4*3*(B41+B42+B43+B44)</f>
        <v>125.64</v>
      </c>
      <c r="K11" s="7">
        <f>(B47+B50+B53)/365*B5</f>
        <v>3.1561643835616437</v>
      </c>
    </row>
    <row r="12" spans="1:11" ht="12.75" x14ac:dyDescent="0.2">
      <c r="A12" s="1" t="s">
        <v>55</v>
      </c>
      <c r="B12" s="23">
        <f>G29</f>
        <v>36</v>
      </c>
      <c r="C12" s="24">
        <f t="shared" ref="C12:C14" si="0">B12/365</f>
        <v>9.8630136986301367E-2</v>
      </c>
      <c r="D12" s="30">
        <f>IF(B8-D11&lt;C12,B8-D11,C12)</f>
        <v>9.8630136986301367E-2</v>
      </c>
      <c r="E12" s="1">
        <f>D12*$B$5</f>
        <v>5.9178082191780819</v>
      </c>
      <c r="F12" s="7">
        <f>E12*E29</f>
        <v>4.8408558904109587</v>
      </c>
      <c r="G12" s="7">
        <f>F12*$B$3</f>
        <v>387.26847123287666</v>
      </c>
    </row>
    <row r="13" spans="1:11" ht="12.75" x14ac:dyDescent="0.2">
      <c r="A13" s="1" t="s">
        <v>56</v>
      </c>
      <c r="B13" s="23">
        <f>G30</f>
        <v>45</v>
      </c>
      <c r="C13" s="24">
        <f t="shared" si="0"/>
        <v>0.12328767123287671</v>
      </c>
      <c r="D13" s="1">
        <f>IF(B8-D11-D12&lt;C13,B8-D11-D12,C13)</f>
        <v>9.9315068493150679E-2</v>
      </c>
      <c r="E13" s="1">
        <f>D13*$B$5</f>
        <v>5.9589041095890405</v>
      </c>
      <c r="F13" s="7">
        <f>E13*E30</f>
        <v>14.623418835616436</v>
      </c>
      <c r="G13" s="7">
        <f>F13*$B$3</f>
        <v>1169.8735068493149</v>
      </c>
    </row>
    <row r="14" spans="1:11" ht="12.75" x14ac:dyDescent="0.2">
      <c r="A14" s="1" t="s">
        <v>57</v>
      </c>
      <c r="B14" s="23">
        <f>G31</f>
        <v>67</v>
      </c>
      <c r="C14" s="24">
        <f t="shared" si="0"/>
        <v>0.18356164383561643</v>
      </c>
      <c r="D14" s="1">
        <f>IF(B8-D11-D12-D13&lt;C14,B8-D11-D12-D13,C14)</f>
        <v>0</v>
      </c>
      <c r="E14" s="1">
        <f>D14*$B$5</f>
        <v>0</v>
      </c>
      <c r="F14" s="7">
        <f>E14*E31</f>
        <v>0</v>
      </c>
      <c r="G14" s="7">
        <f>F14*$B$3</f>
        <v>0</v>
      </c>
    </row>
    <row r="15" spans="1:11" ht="12.75" x14ac:dyDescent="0.2">
      <c r="A15" s="1" t="s">
        <v>58</v>
      </c>
      <c r="B15" s="23">
        <f>G32</f>
        <v>0</v>
      </c>
      <c r="C15" s="25"/>
      <c r="D15" s="1">
        <f>B8-D11-D12-D13-D14</f>
        <v>0</v>
      </c>
      <c r="E15" s="1">
        <f>D15*$B$5</f>
        <v>0</v>
      </c>
      <c r="F15" s="7">
        <f>E15*E32</f>
        <v>0</v>
      </c>
      <c r="G15" s="21">
        <f>F15*$B$3</f>
        <v>0</v>
      </c>
    </row>
    <row r="17" spans="1:11" ht="12.75" x14ac:dyDescent="0.2">
      <c r="A17" s="9" t="s">
        <v>59</v>
      </c>
      <c r="C17" s="9">
        <f t="shared" ref="C17:K17" si="1">SUM(C11:C16)</f>
        <v>0.45753424657534247</v>
      </c>
      <c r="D17" s="9">
        <f t="shared" si="1"/>
        <v>0.25</v>
      </c>
      <c r="E17" s="9">
        <f t="shared" si="1"/>
        <v>14.999999999999998</v>
      </c>
      <c r="F17" s="10">
        <f t="shared" si="1"/>
        <v>21.124958013698627</v>
      </c>
      <c r="G17" s="11">
        <f>SUM(G11:G16)</f>
        <v>1689.9966410958903</v>
      </c>
      <c r="H17" s="11">
        <f t="shared" si="1"/>
        <v>279.49560000000002</v>
      </c>
      <c r="I17" s="11">
        <f t="shared" si="1"/>
        <v>660.00119999999993</v>
      </c>
      <c r="J17" s="11">
        <f t="shared" si="1"/>
        <v>125.64</v>
      </c>
      <c r="K17" s="11">
        <f t="shared" si="1"/>
        <v>3.1561643835616437</v>
      </c>
    </row>
    <row r="18" spans="1:11" x14ac:dyDescent="0.2">
      <c r="A18" s="8" t="s">
        <v>60</v>
      </c>
      <c r="B18" s="12">
        <v>0.1</v>
      </c>
      <c r="C18" s="8"/>
      <c r="D18" s="8"/>
      <c r="E18" s="8"/>
      <c r="F18" s="8"/>
      <c r="G18" s="13">
        <f>G17*$B$18</f>
        <v>168.99966410958905</v>
      </c>
      <c r="H18" s="13">
        <f t="shared" ref="H18:K18" si="2">H17*$B$18</f>
        <v>27.949560000000005</v>
      </c>
      <c r="I18" s="13">
        <f t="shared" si="2"/>
        <v>66.000119999999995</v>
      </c>
      <c r="J18" s="13">
        <f t="shared" si="2"/>
        <v>12.564</v>
      </c>
      <c r="K18" s="13">
        <f t="shared" si="2"/>
        <v>0.31561643835616437</v>
      </c>
    </row>
    <row r="19" spans="1:11" x14ac:dyDescent="0.2">
      <c r="A19" s="8" t="s">
        <v>61</v>
      </c>
      <c r="B19" s="8"/>
      <c r="C19" s="8"/>
      <c r="D19" s="8"/>
      <c r="E19" s="8"/>
      <c r="F19" s="8"/>
      <c r="G19" s="13">
        <f>G17+G18</f>
        <v>1858.9963052054793</v>
      </c>
      <c r="H19" s="13">
        <f t="shared" ref="H19:K19" si="3">H17+H18</f>
        <v>307.44516000000004</v>
      </c>
      <c r="I19" s="13">
        <f t="shared" si="3"/>
        <v>726.00131999999996</v>
      </c>
      <c r="J19" s="13">
        <f t="shared" si="3"/>
        <v>138.20400000000001</v>
      </c>
      <c r="K19" s="13">
        <f t="shared" si="3"/>
        <v>3.4717808219178083</v>
      </c>
    </row>
    <row r="21" spans="1:11" ht="12.75" x14ac:dyDescent="0.2">
      <c r="A21" s="1" t="s">
        <v>62</v>
      </c>
      <c r="B21" s="14">
        <f>G19+H19+I19+J19+K19</f>
        <v>3034.1185660273973</v>
      </c>
    </row>
    <row r="26" spans="1:11" x14ac:dyDescent="0.2">
      <c r="A26" s="2" t="s">
        <v>63</v>
      </c>
    </row>
    <row r="27" spans="1:11" ht="22.5" x14ac:dyDescent="0.2">
      <c r="A27" s="15" t="s">
        <v>64</v>
      </c>
      <c r="B27" s="16" t="s">
        <v>65</v>
      </c>
      <c r="C27" s="16" t="s">
        <v>66</v>
      </c>
      <c r="D27" s="16" t="s">
        <v>67</v>
      </c>
      <c r="E27" s="16" t="s">
        <v>68</v>
      </c>
      <c r="F27" s="16" t="s">
        <v>35</v>
      </c>
      <c r="G27" s="16" t="s">
        <v>69</v>
      </c>
      <c r="H27" s="16" t="s">
        <v>47</v>
      </c>
    </row>
    <row r="28" spans="1:11" x14ac:dyDescent="0.2">
      <c r="A28" s="17" t="s">
        <v>70</v>
      </c>
      <c r="B28" s="18" t="s">
        <v>170</v>
      </c>
      <c r="C28" s="18">
        <v>0</v>
      </c>
      <c r="D28" s="18">
        <v>57</v>
      </c>
      <c r="E28" s="19">
        <v>0.53171000000000002</v>
      </c>
      <c r="F28" s="18">
        <v>3</v>
      </c>
      <c r="G28" s="27">
        <f>D28/F28</f>
        <v>19</v>
      </c>
      <c r="H28" s="27">
        <f>TRUNC(G28/365,6)</f>
        <v>5.2054000000000003E-2</v>
      </c>
    </row>
    <row r="29" spans="1:11" x14ac:dyDescent="0.2">
      <c r="A29" s="17" t="s">
        <v>71</v>
      </c>
      <c r="B29" s="18" t="s">
        <v>171</v>
      </c>
      <c r="C29" s="18">
        <v>57</v>
      </c>
      <c r="D29" s="18">
        <v>165</v>
      </c>
      <c r="E29" s="64">
        <v>0.81801500000000005</v>
      </c>
      <c r="F29" s="18">
        <v>3</v>
      </c>
      <c r="G29" s="27">
        <f>(D29-C29)/F29</f>
        <v>36</v>
      </c>
      <c r="H29" s="27">
        <f t="shared" ref="H29:H31" si="4">TRUNC(G29/365,6)</f>
        <v>9.8629999999999995E-2</v>
      </c>
    </row>
    <row r="30" spans="1:11" x14ac:dyDescent="0.2">
      <c r="A30" s="17" t="s">
        <v>72</v>
      </c>
      <c r="B30" s="18" t="s">
        <v>172</v>
      </c>
      <c r="C30" s="18">
        <v>165</v>
      </c>
      <c r="D30" s="18">
        <v>300</v>
      </c>
      <c r="E30" s="19">
        <v>2.4540449999999998</v>
      </c>
      <c r="F30" s="18">
        <v>3</v>
      </c>
      <c r="G30" s="27">
        <f>(D30-C30)/F30</f>
        <v>45</v>
      </c>
      <c r="H30" s="27">
        <f t="shared" si="4"/>
        <v>0.12328699999999999</v>
      </c>
    </row>
    <row r="31" spans="1:11" x14ac:dyDescent="0.2">
      <c r="A31" s="17" t="s">
        <v>73</v>
      </c>
      <c r="B31" s="18" t="s">
        <v>173</v>
      </c>
      <c r="C31" s="18">
        <v>300</v>
      </c>
      <c r="D31" s="18">
        <v>501</v>
      </c>
      <c r="E31" s="19">
        <v>3.026656</v>
      </c>
      <c r="F31" s="18">
        <v>3</v>
      </c>
      <c r="G31" s="27">
        <f>(D31-C31)/F31</f>
        <v>67</v>
      </c>
      <c r="H31" s="27">
        <f t="shared" si="4"/>
        <v>0.183561</v>
      </c>
    </row>
    <row r="32" spans="1:11" x14ac:dyDescent="0.2">
      <c r="A32" s="17" t="s">
        <v>74</v>
      </c>
      <c r="B32" s="18" t="s">
        <v>174</v>
      </c>
      <c r="C32" s="18">
        <v>501</v>
      </c>
      <c r="D32" s="18"/>
      <c r="E32" s="19">
        <v>3.1902599999999999</v>
      </c>
      <c r="F32" s="18">
        <v>3</v>
      </c>
      <c r="G32" s="18"/>
      <c r="H32" s="18"/>
    </row>
    <row r="34" spans="1:5" x14ac:dyDescent="0.2">
      <c r="A34" s="2" t="s">
        <v>75</v>
      </c>
    </row>
    <row r="35" spans="1:5" ht="22.5" x14ac:dyDescent="0.2">
      <c r="A35" s="15" t="s">
        <v>76</v>
      </c>
      <c r="B35" s="15">
        <v>0.23291300000000001</v>
      </c>
      <c r="C35" s="15" t="s">
        <v>77</v>
      </c>
    </row>
    <row r="37" spans="1:5" x14ac:dyDescent="0.2">
      <c r="A37" s="2" t="s">
        <v>78</v>
      </c>
    </row>
    <row r="38" spans="1:5" ht="22.5" x14ac:dyDescent="0.2">
      <c r="A38" s="15" t="s">
        <v>76</v>
      </c>
      <c r="B38" s="15">
        <v>0.55000099999999996</v>
      </c>
      <c r="C38" s="15" t="s">
        <v>77</v>
      </c>
    </row>
    <row r="40" spans="1:5" x14ac:dyDescent="0.2">
      <c r="A40" s="8" t="s">
        <v>79</v>
      </c>
      <c r="B40" s="8" t="s">
        <v>80</v>
      </c>
      <c r="C40" s="8" t="s">
        <v>81</v>
      </c>
    </row>
    <row r="41" spans="1:5" x14ac:dyDescent="0.2">
      <c r="A41" s="8" t="s">
        <v>82</v>
      </c>
      <c r="B41" s="8">
        <v>4.0000000000000001E-3</v>
      </c>
      <c r="C41" s="8" t="s">
        <v>83</v>
      </c>
    </row>
    <row r="42" spans="1:5" x14ac:dyDescent="0.2">
      <c r="A42" s="8" t="s">
        <v>84</v>
      </c>
      <c r="B42" s="8">
        <v>8.9999999999999993E-3</v>
      </c>
      <c r="C42" s="8" t="s">
        <v>83</v>
      </c>
    </row>
    <row r="43" spans="1:5" x14ac:dyDescent="0.2">
      <c r="A43" s="8" t="s">
        <v>85</v>
      </c>
      <c r="B43" s="8">
        <v>1.7899999999999999E-2</v>
      </c>
      <c r="C43" s="8" t="s">
        <v>83</v>
      </c>
      <c r="D43" s="8">
        <v>5.0000000000000001E-3</v>
      </c>
      <c r="E43" s="2" t="s">
        <v>145</v>
      </c>
    </row>
    <row r="44" spans="1:5" x14ac:dyDescent="0.2">
      <c r="A44" s="8" t="s">
        <v>86</v>
      </c>
      <c r="B44" s="8">
        <v>4.0000000000000001E-3</v>
      </c>
      <c r="C44" s="8" t="s">
        <v>83</v>
      </c>
    </row>
    <row r="46" spans="1:5" x14ac:dyDescent="0.2">
      <c r="A46" s="2" t="s">
        <v>87</v>
      </c>
      <c r="B46" s="2" t="s">
        <v>88</v>
      </c>
    </row>
    <row r="47" spans="1:5" ht="22.5" x14ac:dyDescent="0.2">
      <c r="A47" s="15" t="s">
        <v>76</v>
      </c>
      <c r="B47" s="15">
        <v>6.8</v>
      </c>
      <c r="C47" s="15"/>
    </row>
    <row r="48" spans="1:5" x14ac:dyDescent="0.2">
      <c r="E48" s="20"/>
    </row>
    <row r="49" spans="1:3" x14ac:dyDescent="0.2">
      <c r="A49" s="2" t="s">
        <v>89</v>
      </c>
      <c r="B49" s="2" t="s">
        <v>88</v>
      </c>
    </row>
    <row r="50" spans="1:3" ht="22.5" x14ac:dyDescent="0.2">
      <c r="A50" s="15" t="s">
        <v>76</v>
      </c>
      <c r="B50" s="15">
        <v>2.9</v>
      </c>
      <c r="C50" s="15"/>
    </row>
    <row r="52" spans="1:3" x14ac:dyDescent="0.2">
      <c r="A52" s="2" t="s">
        <v>90</v>
      </c>
      <c r="B52" s="2" t="s">
        <v>88</v>
      </c>
    </row>
    <row r="53" spans="1:3" x14ac:dyDescent="0.2">
      <c r="A53" s="15" t="s">
        <v>64</v>
      </c>
      <c r="B53" s="15">
        <v>9.5</v>
      </c>
      <c r="C53" s="15"/>
    </row>
  </sheetData>
  <mergeCells count="1">
    <mergeCell ref="A1:J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zoomScale="118" zoomScaleNormal="118" workbookViewId="0">
      <selection activeCell="G29" sqref="G29"/>
    </sheetView>
  </sheetViews>
  <sheetFormatPr defaultColWidth="9.140625" defaultRowHeight="11.25" x14ac:dyDescent="0.2"/>
  <cols>
    <col min="1" max="1" width="27.5703125" style="2" bestFit="1" customWidth="1"/>
    <col min="2" max="2" width="19.5703125" style="2" bestFit="1" customWidth="1"/>
    <col min="3" max="3" width="15" style="2" customWidth="1"/>
    <col min="4" max="4" width="19.85546875" style="2" bestFit="1" customWidth="1"/>
    <col min="5" max="5" width="16.85546875" style="2" customWidth="1"/>
    <col min="6" max="6" width="10.5703125" style="2" customWidth="1"/>
    <col min="7" max="7" width="13.140625" style="2" customWidth="1"/>
    <col min="8" max="8" width="9.140625" style="2"/>
    <col min="9" max="9" width="10.85546875" style="2" bestFit="1" customWidth="1"/>
    <col min="10" max="10" width="11.5703125" style="2" bestFit="1" customWidth="1"/>
    <col min="11" max="11" width="10.5703125" style="2" bestFit="1" customWidth="1"/>
    <col min="12" max="16384" width="9.140625" style="2"/>
  </cols>
  <sheetData>
    <row r="1" spans="1:12" ht="12.75" x14ac:dyDescent="0.2">
      <c r="A1" s="175" t="s">
        <v>180</v>
      </c>
      <c r="B1" s="176"/>
      <c r="C1" s="176"/>
      <c r="D1" s="176"/>
      <c r="E1" s="176"/>
      <c r="F1" s="176"/>
      <c r="G1" s="176"/>
      <c r="H1" s="176"/>
      <c r="I1" s="176"/>
      <c r="J1" s="177"/>
      <c r="K1" s="153"/>
      <c r="L1" s="153"/>
    </row>
    <row r="2" spans="1:12" x14ac:dyDescent="0.2">
      <c r="A2" s="153"/>
      <c r="B2" s="153"/>
      <c r="C2" s="153"/>
      <c r="D2" s="153"/>
      <c r="E2" s="153"/>
      <c r="F2" s="153"/>
      <c r="G2" s="153"/>
      <c r="H2" s="153"/>
      <c r="I2" s="153"/>
      <c r="J2" s="153"/>
      <c r="K2" s="153"/>
      <c r="L2" s="153"/>
    </row>
    <row r="3" spans="1:12" ht="12.75" x14ac:dyDescent="0.2">
      <c r="A3" s="154" t="s">
        <v>35</v>
      </c>
      <c r="B3" s="154">
        <v>80</v>
      </c>
      <c r="C3" s="155"/>
      <c r="D3" s="155"/>
      <c r="E3" s="155"/>
      <c r="F3" s="155"/>
      <c r="G3" s="153"/>
      <c r="H3" s="153"/>
      <c r="I3" s="153"/>
      <c r="J3" s="153"/>
      <c r="K3" s="153"/>
      <c r="L3" s="153"/>
    </row>
    <row r="4" spans="1:12" ht="12.75" x14ac:dyDescent="0.2">
      <c r="A4" s="154" t="s">
        <v>36</v>
      </c>
      <c r="B4" s="154">
        <v>1200</v>
      </c>
      <c r="C4" s="155"/>
      <c r="D4" s="155"/>
      <c r="E4" s="155"/>
      <c r="F4" s="155"/>
      <c r="G4" s="153"/>
      <c r="H4" s="153"/>
      <c r="I4" s="153"/>
      <c r="J4" s="153"/>
      <c r="K4" s="153"/>
      <c r="L4" s="153"/>
    </row>
    <row r="5" spans="1:12" ht="12.75" x14ac:dyDescent="0.2">
      <c r="A5" s="154" t="s">
        <v>37</v>
      </c>
      <c r="B5" s="154">
        <v>60</v>
      </c>
      <c r="C5" s="155"/>
      <c r="D5" s="155"/>
      <c r="E5" s="155"/>
      <c r="F5" s="155"/>
      <c r="G5" s="153"/>
      <c r="H5" s="153"/>
      <c r="I5" s="153"/>
      <c r="J5" s="153"/>
      <c r="K5" s="153"/>
      <c r="L5" s="153"/>
    </row>
    <row r="6" spans="1:12" ht="12.75" x14ac:dyDescent="0.2">
      <c r="A6" s="153"/>
      <c r="B6" s="153"/>
      <c r="C6" s="155"/>
      <c r="D6" s="155"/>
      <c r="E6" s="155"/>
      <c r="F6" s="155"/>
      <c r="G6" s="153"/>
      <c r="H6" s="153"/>
      <c r="I6" s="153"/>
      <c r="J6" s="153"/>
      <c r="K6" s="153"/>
      <c r="L6" s="153"/>
    </row>
    <row r="7" spans="1:12" ht="12.75" x14ac:dyDescent="0.2">
      <c r="A7" s="154" t="s">
        <v>38</v>
      </c>
      <c r="B7" s="154">
        <f>B4/B3</f>
        <v>15</v>
      </c>
      <c r="C7" s="155"/>
      <c r="D7" s="155"/>
      <c r="E7" s="155"/>
      <c r="F7" s="155"/>
      <c r="G7" s="153"/>
      <c r="H7" s="153"/>
      <c r="I7" s="153"/>
      <c r="J7" s="153"/>
      <c r="K7" s="153"/>
      <c r="L7" s="153"/>
    </row>
    <row r="8" spans="1:12" ht="12.75" x14ac:dyDescent="0.2">
      <c r="A8" s="154" t="s">
        <v>39</v>
      </c>
      <c r="B8" s="154">
        <f>B7/B5</f>
        <v>0.25</v>
      </c>
      <c r="C8" s="155"/>
      <c r="D8" s="155">
        <f>B8-D11</f>
        <v>0.19794520547945205</v>
      </c>
      <c r="E8" s="155"/>
      <c r="F8" s="155"/>
      <c r="G8" s="153"/>
      <c r="H8" s="153"/>
      <c r="I8" s="153"/>
      <c r="J8" s="153"/>
      <c r="K8" s="153"/>
      <c r="L8" s="153"/>
    </row>
    <row r="9" spans="1:12" ht="12.75" x14ac:dyDescent="0.2">
      <c r="A9" s="155"/>
      <c r="B9" s="155"/>
      <c r="C9" s="155"/>
      <c r="D9" s="155"/>
      <c r="E9" s="155"/>
      <c r="F9" s="155"/>
      <c r="G9" s="156" t="s">
        <v>40</v>
      </c>
      <c r="H9" s="156" t="s">
        <v>41</v>
      </c>
      <c r="I9" s="156" t="s">
        <v>42</v>
      </c>
      <c r="J9" s="156" t="s">
        <v>43</v>
      </c>
      <c r="K9" s="156" t="s">
        <v>44</v>
      </c>
      <c r="L9" s="153"/>
    </row>
    <row r="10" spans="1:12" s="3" customFormat="1" ht="12.75" x14ac:dyDescent="0.2">
      <c r="A10" s="156" t="s">
        <v>45</v>
      </c>
      <c r="B10" s="156" t="s">
        <v>46</v>
      </c>
      <c r="C10" s="156" t="s">
        <v>47</v>
      </c>
      <c r="D10" s="156" t="s">
        <v>48</v>
      </c>
      <c r="E10" s="156" t="s">
        <v>49</v>
      </c>
      <c r="F10" s="156" t="s">
        <v>50</v>
      </c>
      <c r="G10" s="156" t="s">
        <v>51</v>
      </c>
      <c r="H10" s="156" t="s">
        <v>52</v>
      </c>
      <c r="I10" s="156" t="s">
        <v>52</v>
      </c>
      <c r="J10" s="156" t="s">
        <v>52</v>
      </c>
      <c r="K10" s="156" t="s">
        <v>53</v>
      </c>
      <c r="L10" s="157"/>
    </row>
    <row r="11" spans="1:12" ht="12.75" x14ac:dyDescent="0.2">
      <c r="A11" s="154" t="s">
        <v>54</v>
      </c>
      <c r="B11" s="166">
        <f>G28</f>
        <v>19</v>
      </c>
      <c r="C11" s="154">
        <f>B11/365</f>
        <v>5.2054794520547946E-2</v>
      </c>
      <c r="D11" s="154">
        <f>IF(B8&lt;C11,B8,C11)</f>
        <v>5.2054794520547946E-2</v>
      </c>
      <c r="E11" s="154">
        <f>D11*$B$5</f>
        <v>3.1232876712328768</v>
      </c>
      <c r="F11" s="158">
        <f>E11*E28</f>
        <v>1.8167883287671232</v>
      </c>
      <c r="G11" s="159">
        <f>F11*$B$3</f>
        <v>145.34306630136984</v>
      </c>
      <c r="H11" s="159">
        <f>B4*$B$35</f>
        <v>305.76839999999999</v>
      </c>
      <c r="I11" s="159">
        <f>B4*$B$38</f>
        <v>722.0412</v>
      </c>
      <c r="J11" s="159">
        <f>B4*3*(B41+B42+B43+B44)</f>
        <v>202.32</v>
      </c>
      <c r="K11" s="159">
        <f>(B47+B50+B53)/365*B5</f>
        <v>3.452054794520548</v>
      </c>
      <c r="L11" s="153"/>
    </row>
    <row r="12" spans="1:12" ht="12.75" x14ac:dyDescent="0.2">
      <c r="A12" s="154" t="s">
        <v>55</v>
      </c>
      <c r="B12" s="166">
        <f>G29</f>
        <v>36</v>
      </c>
      <c r="C12" s="154">
        <f t="shared" ref="C12:C14" si="0">B12/365</f>
        <v>9.8630136986301367E-2</v>
      </c>
      <c r="D12" s="154">
        <f>IF(B8-D11&lt;C12,B8-D11,C12)</f>
        <v>9.8630136986301367E-2</v>
      </c>
      <c r="E12" s="154">
        <f>D12*$B$5</f>
        <v>5.9178082191780819</v>
      </c>
      <c r="F12" s="159">
        <f>E12*E29</f>
        <v>5.2958939178082192</v>
      </c>
      <c r="G12" s="159">
        <f>F12*$B$3</f>
        <v>423.67151342465752</v>
      </c>
      <c r="H12" s="153"/>
      <c r="I12" s="153"/>
      <c r="J12" s="153"/>
      <c r="K12" s="153"/>
      <c r="L12" s="153"/>
    </row>
    <row r="13" spans="1:12" ht="12.75" x14ac:dyDescent="0.2">
      <c r="A13" s="154" t="s">
        <v>56</v>
      </c>
      <c r="B13" s="166">
        <f>G30</f>
        <v>45</v>
      </c>
      <c r="C13" s="154">
        <f t="shared" si="0"/>
        <v>0.12328767123287671</v>
      </c>
      <c r="D13" s="154">
        <f>IF(B8-D11-D12&lt;C13,B8-D11-D12,C13)</f>
        <v>9.9315068493150679E-2</v>
      </c>
      <c r="E13" s="154">
        <f>D13*$B$5</f>
        <v>5.9589041095890405</v>
      </c>
      <c r="F13" s="159">
        <f>E13*E30</f>
        <v>15.998018835616435</v>
      </c>
      <c r="G13" s="159">
        <f>F13*$B$3</f>
        <v>1279.8415068493148</v>
      </c>
      <c r="H13" s="153"/>
      <c r="I13" s="153"/>
      <c r="J13" s="153"/>
      <c r="K13" s="153"/>
      <c r="L13" s="153"/>
    </row>
    <row r="14" spans="1:12" ht="12.75" x14ac:dyDescent="0.2">
      <c r="A14" s="154" t="s">
        <v>57</v>
      </c>
      <c r="B14" s="166">
        <f>G31</f>
        <v>67</v>
      </c>
      <c r="C14" s="154">
        <f t="shared" si="0"/>
        <v>0.18356164383561643</v>
      </c>
      <c r="D14" s="154">
        <f>IF(B8-D11-D12-D13&lt;C14,B8-D11-D12-D13,C14)</f>
        <v>0</v>
      </c>
      <c r="E14" s="154">
        <f>D14*$B$5</f>
        <v>0</v>
      </c>
      <c r="F14" s="159">
        <f>E14*E31</f>
        <v>0</v>
      </c>
      <c r="G14" s="159">
        <f>F14*$B$3</f>
        <v>0</v>
      </c>
      <c r="H14" s="153"/>
      <c r="I14" s="153"/>
      <c r="J14" s="153"/>
      <c r="K14" s="153"/>
      <c r="L14" s="153"/>
    </row>
    <row r="15" spans="1:12" ht="12.75" x14ac:dyDescent="0.2">
      <c r="A15" s="154" t="s">
        <v>58</v>
      </c>
      <c r="B15" s="166">
        <f>G32</f>
        <v>0</v>
      </c>
      <c r="C15" s="162"/>
      <c r="D15" s="154">
        <f>B8-D11-D12-D13-D14</f>
        <v>0</v>
      </c>
      <c r="E15" s="154">
        <f>D15*$B$5</f>
        <v>0</v>
      </c>
      <c r="F15" s="159">
        <f>E15*E32</f>
        <v>0</v>
      </c>
      <c r="G15" s="159">
        <f>F15*$B$3</f>
        <v>0</v>
      </c>
      <c r="H15" s="153"/>
      <c r="I15" s="153"/>
      <c r="J15" s="153"/>
      <c r="K15" s="153"/>
      <c r="L15" s="153"/>
    </row>
    <row r="16" spans="1:12" x14ac:dyDescent="0.2">
      <c r="A16" s="153"/>
      <c r="B16" s="153"/>
      <c r="C16" s="153"/>
      <c r="D16" s="153"/>
      <c r="E16" s="153"/>
      <c r="F16" s="153"/>
      <c r="G16" s="153"/>
      <c r="H16" s="153"/>
      <c r="I16" s="153"/>
      <c r="J16" s="153"/>
      <c r="K16" s="153"/>
      <c r="L16" s="153"/>
    </row>
    <row r="17" spans="1:12" ht="12.75" x14ac:dyDescent="0.2">
      <c r="A17" s="160" t="s">
        <v>59</v>
      </c>
      <c r="B17" s="153"/>
      <c r="C17" s="160">
        <f t="shared" ref="C17:K17" si="1">SUM(C11:C16)</f>
        <v>0.45753424657534247</v>
      </c>
      <c r="D17" s="160">
        <f t="shared" si="1"/>
        <v>0.25</v>
      </c>
      <c r="E17" s="160">
        <f t="shared" si="1"/>
        <v>14.999999999999998</v>
      </c>
      <c r="F17" s="161">
        <f t="shared" si="1"/>
        <v>23.110701082191778</v>
      </c>
      <c r="G17" s="161">
        <f>SUM(G11:G16)</f>
        <v>1848.856086575342</v>
      </c>
      <c r="H17" s="161">
        <f t="shared" si="1"/>
        <v>305.76839999999999</v>
      </c>
      <c r="I17" s="161">
        <f t="shared" si="1"/>
        <v>722.0412</v>
      </c>
      <c r="J17" s="161">
        <f t="shared" si="1"/>
        <v>202.32</v>
      </c>
      <c r="K17" s="161">
        <f t="shared" si="1"/>
        <v>3.452054794520548</v>
      </c>
      <c r="L17" s="153"/>
    </row>
    <row r="18" spans="1:12" x14ac:dyDescent="0.2">
      <c r="A18" s="162" t="s">
        <v>60</v>
      </c>
      <c r="B18" s="163">
        <v>0.1</v>
      </c>
      <c r="C18" s="162"/>
      <c r="D18" s="162"/>
      <c r="E18" s="162"/>
      <c r="F18" s="162"/>
      <c r="G18" s="164">
        <f>G17*$B$18</f>
        <v>184.88560865753422</v>
      </c>
      <c r="H18" s="164">
        <f t="shared" ref="H18:K18" si="2">H17*$B$18</f>
        <v>30.576840000000001</v>
      </c>
      <c r="I18" s="164">
        <f t="shared" si="2"/>
        <v>72.204120000000003</v>
      </c>
      <c r="J18" s="164">
        <f t="shared" si="2"/>
        <v>20.231999999999999</v>
      </c>
      <c r="K18" s="164">
        <f t="shared" si="2"/>
        <v>0.34520547945205482</v>
      </c>
      <c r="L18" s="153"/>
    </row>
    <row r="19" spans="1:12" x14ac:dyDescent="0.2">
      <c r="A19" s="162" t="s">
        <v>61</v>
      </c>
      <c r="B19" s="162"/>
      <c r="C19" s="162"/>
      <c r="D19" s="162"/>
      <c r="E19" s="162"/>
      <c r="F19" s="162"/>
      <c r="G19" s="164">
        <f>G17+G18</f>
        <v>2033.7416952328763</v>
      </c>
      <c r="H19" s="164">
        <f t="shared" ref="H19:K19" si="3">H17+H18</f>
        <v>336.34523999999999</v>
      </c>
      <c r="I19" s="164">
        <f t="shared" si="3"/>
        <v>794.24531999999999</v>
      </c>
      <c r="J19" s="164">
        <f t="shared" si="3"/>
        <v>222.55199999999999</v>
      </c>
      <c r="K19" s="164">
        <f t="shared" si="3"/>
        <v>3.7972602739726029</v>
      </c>
      <c r="L19" s="153"/>
    </row>
    <row r="20" spans="1:12" x14ac:dyDescent="0.2">
      <c r="A20" s="153"/>
      <c r="B20" s="153"/>
      <c r="C20" s="153"/>
      <c r="D20" s="153"/>
      <c r="E20" s="153"/>
      <c r="F20" s="153"/>
      <c r="G20" s="153"/>
      <c r="H20" s="153"/>
      <c r="I20" s="153"/>
      <c r="J20" s="153"/>
      <c r="K20" s="153"/>
      <c r="L20" s="153"/>
    </row>
    <row r="21" spans="1:12" ht="12.75" x14ac:dyDescent="0.2">
      <c r="A21" s="154" t="s">
        <v>62</v>
      </c>
      <c r="B21" s="165">
        <f>G19+H19+I19+J19+K19</f>
        <v>3390.6815155068493</v>
      </c>
      <c r="C21" s="153"/>
      <c r="D21" s="153"/>
      <c r="E21" s="153"/>
      <c r="F21" s="153"/>
      <c r="G21" s="153"/>
      <c r="H21" s="153"/>
      <c r="I21" s="153"/>
      <c r="J21" s="153"/>
      <c r="K21" s="153"/>
      <c r="L21" s="153"/>
    </row>
    <row r="26" spans="1:12" x14ac:dyDescent="0.2">
      <c r="A26" s="2" t="s">
        <v>63</v>
      </c>
    </row>
    <row r="27" spans="1:12" ht="22.5" x14ac:dyDescent="0.2">
      <c r="A27" s="15" t="s">
        <v>64</v>
      </c>
      <c r="B27" s="16" t="s">
        <v>65</v>
      </c>
      <c r="C27" s="16" t="s">
        <v>66</v>
      </c>
      <c r="D27" s="16" t="s">
        <v>67</v>
      </c>
      <c r="E27" s="16" t="s">
        <v>68</v>
      </c>
      <c r="F27" s="16" t="s">
        <v>35</v>
      </c>
      <c r="G27" s="16" t="s">
        <v>69</v>
      </c>
      <c r="H27" s="16" t="s">
        <v>47</v>
      </c>
    </row>
    <row r="28" spans="1:12" x14ac:dyDescent="0.2">
      <c r="A28" s="142" t="s">
        <v>70</v>
      </c>
      <c r="B28" s="143" t="s">
        <v>170</v>
      </c>
      <c r="C28" s="167">
        <v>0</v>
      </c>
      <c r="D28" s="167">
        <v>57</v>
      </c>
      <c r="E28" s="145">
        <v>0.58169099999999996</v>
      </c>
      <c r="F28" s="144">
        <v>3</v>
      </c>
      <c r="G28" s="144">
        <f>D28/F28</f>
        <v>19</v>
      </c>
      <c r="H28" s="144">
        <f>TRUNC(G28/365,6)</f>
        <v>5.2054000000000003E-2</v>
      </c>
    </row>
    <row r="29" spans="1:12" x14ac:dyDescent="0.2">
      <c r="A29" s="142" t="s">
        <v>71</v>
      </c>
      <c r="B29" s="143" t="s">
        <v>171</v>
      </c>
      <c r="C29" s="167">
        <v>57</v>
      </c>
      <c r="D29" s="167">
        <v>165</v>
      </c>
      <c r="E29" s="145">
        <v>0.89490800000000004</v>
      </c>
      <c r="F29" s="144">
        <v>3</v>
      </c>
      <c r="G29" s="144">
        <f>(D29-C29)/F29</f>
        <v>36</v>
      </c>
      <c r="H29" s="144">
        <f t="shared" ref="H29:H31" si="4">TRUNC(G29/365,6)</f>
        <v>9.8629999999999995E-2</v>
      </c>
    </row>
    <row r="30" spans="1:12" x14ac:dyDescent="0.2">
      <c r="A30" s="142" t="s">
        <v>72</v>
      </c>
      <c r="B30" s="143" t="s">
        <v>172</v>
      </c>
      <c r="C30" s="167">
        <v>165</v>
      </c>
      <c r="D30" s="167">
        <v>300</v>
      </c>
      <c r="E30" s="145">
        <v>2.6847249999999998</v>
      </c>
      <c r="F30" s="144">
        <v>3</v>
      </c>
      <c r="G30" s="144">
        <f>(D30-C30)/F30</f>
        <v>45</v>
      </c>
      <c r="H30" s="144">
        <f t="shared" si="4"/>
        <v>0.12328699999999999</v>
      </c>
    </row>
    <row r="31" spans="1:12" x14ac:dyDescent="0.2">
      <c r="A31" s="142" t="s">
        <v>73</v>
      </c>
      <c r="B31" s="143" t="s">
        <v>173</v>
      </c>
      <c r="C31" s="167">
        <v>300</v>
      </c>
      <c r="D31" s="167">
        <v>501</v>
      </c>
      <c r="E31" s="145">
        <v>3.3111619999999999</v>
      </c>
      <c r="F31" s="144">
        <v>3</v>
      </c>
      <c r="G31" s="144">
        <f>(D31-C31)/F31</f>
        <v>67</v>
      </c>
      <c r="H31" s="144">
        <f t="shared" si="4"/>
        <v>0.183561</v>
      </c>
    </row>
    <row r="32" spans="1:12" x14ac:dyDescent="0.2">
      <c r="A32" s="142" t="s">
        <v>74</v>
      </c>
      <c r="B32" s="143" t="s">
        <v>174</v>
      </c>
      <c r="C32" s="167">
        <v>501</v>
      </c>
      <c r="D32" s="167"/>
      <c r="E32" s="145">
        <v>3.4901439999999999</v>
      </c>
      <c r="F32" s="144">
        <v>3</v>
      </c>
      <c r="G32" s="143"/>
      <c r="H32" s="143"/>
    </row>
    <row r="34" spans="1:5" x14ac:dyDescent="0.2">
      <c r="A34" s="150" t="s">
        <v>75</v>
      </c>
      <c r="B34" s="8"/>
      <c r="C34" s="8"/>
    </row>
    <row r="35" spans="1:5" x14ac:dyDescent="0.2">
      <c r="A35" s="149" t="s">
        <v>76</v>
      </c>
      <c r="B35" s="151">
        <v>0.25480700000000001</v>
      </c>
      <c r="C35" s="149" t="s">
        <v>77</v>
      </c>
    </row>
    <row r="36" spans="1:5" x14ac:dyDescent="0.2">
      <c r="A36" s="8"/>
      <c r="B36" s="8"/>
      <c r="C36" s="8"/>
    </row>
    <row r="37" spans="1:5" x14ac:dyDescent="0.2">
      <c r="A37" s="148" t="s">
        <v>78</v>
      </c>
      <c r="B37" s="147"/>
      <c r="C37" s="147"/>
    </row>
    <row r="38" spans="1:5" x14ac:dyDescent="0.2">
      <c r="A38" s="149" t="s">
        <v>76</v>
      </c>
      <c r="B38" s="151">
        <v>0.60170100000000004</v>
      </c>
      <c r="C38" s="149" t="s">
        <v>77</v>
      </c>
    </row>
    <row r="39" spans="1:5" x14ac:dyDescent="0.2">
      <c r="A39" s="146"/>
      <c r="B39" s="146"/>
      <c r="C39" s="146"/>
    </row>
    <row r="40" spans="1:5" x14ac:dyDescent="0.2">
      <c r="A40" s="147" t="s">
        <v>79</v>
      </c>
      <c r="B40" s="147" t="s">
        <v>80</v>
      </c>
      <c r="C40" s="147" t="s">
        <v>81</v>
      </c>
    </row>
    <row r="41" spans="1:5" x14ac:dyDescent="0.2">
      <c r="A41" s="147" t="s">
        <v>82</v>
      </c>
      <c r="B41" s="152">
        <v>6.0000000000000001E-3</v>
      </c>
      <c r="C41" s="147" t="s">
        <v>83</v>
      </c>
    </row>
    <row r="42" spans="1:5" x14ac:dyDescent="0.2">
      <c r="A42" s="147" t="s">
        <v>84</v>
      </c>
      <c r="B42" s="152">
        <v>8.9999999999999993E-3</v>
      </c>
      <c r="C42" s="147" t="s">
        <v>83</v>
      </c>
    </row>
    <row r="43" spans="1:5" x14ac:dyDescent="0.2">
      <c r="A43" s="147" t="s">
        <v>85</v>
      </c>
      <c r="B43" s="152">
        <v>1.7899999999999999E-2</v>
      </c>
      <c r="C43" s="147" t="s">
        <v>83</v>
      </c>
      <c r="D43" s="8"/>
    </row>
    <row r="44" spans="1:5" x14ac:dyDescent="0.2">
      <c r="A44" s="147" t="s">
        <v>182</v>
      </c>
      <c r="B44" s="152">
        <v>2.3300000000000001E-2</v>
      </c>
      <c r="C44" s="147" t="s">
        <v>83</v>
      </c>
    </row>
    <row r="45" spans="1:5" x14ac:dyDescent="0.2">
      <c r="A45" s="146"/>
      <c r="B45" s="146"/>
      <c r="C45" s="146"/>
    </row>
    <row r="46" spans="1:5" x14ac:dyDescent="0.2">
      <c r="A46" s="148" t="s">
        <v>87</v>
      </c>
      <c r="B46" s="147" t="s">
        <v>88</v>
      </c>
      <c r="C46" s="147"/>
    </row>
    <row r="47" spans="1:5" x14ac:dyDescent="0.2">
      <c r="A47" s="149" t="s">
        <v>76</v>
      </c>
      <c r="B47" s="151">
        <v>7.44</v>
      </c>
      <c r="C47" s="149"/>
    </row>
    <row r="48" spans="1:5" x14ac:dyDescent="0.2">
      <c r="A48" s="147"/>
      <c r="B48" s="147"/>
      <c r="C48" s="147"/>
      <c r="E48" s="20"/>
    </row>
    <row r="49" spans="1:3" x14ac:dyDescent="0.2">
      <c r="A49" s="148" t="s">
        <v>89</v>
      </c>
      <c r="B49" s="147" t="s">
        <v>88</v>
      </c>
      <c r="C49" s="147"/>
    </row>
    <row r="50" spans="1:3" x14ac:dyDescent="0.2">
      <c r="A50" s="149" t="s">
        <v>76</v>
      </c>
      <c r="B50" s="151">
        <v>3.17</v>
      </c>
      <c r="C50" s="149"/>
    </row>
    <row r="51" spans="1:3" x14ac:dyDescent="0.2">
      <c r="A51" s="147"/>
      <c r="B51" s="147"/>
      <c r="C51" s="147"/>
    </row>
    <row r="52" spans="1:3" x14ac:dyDescent="0.2">
      <c r="A52" s="148" t="s">
        <v>90</v>
      </c>
      <c r="B52" s="147" t="s">
        <v>88</v>
      </c>
      <c r="C52" s="147"/>
    </row>
    <row r="53" spans="1:3" x14ac:dyDescent="0.2">
      <c r="A53" s="149" t="s">
        <v>64</v>
      </c>
      <c r="B53" s="151">
        <v>10.39</v>
      </c>
      <c r="C53" s="149"/>
    </row>
    <row r="54" spans="1:3" x14ac:dyDescent="0.2">
      <c r="A54" s="147"/>
      <c r="B54" s="147"/>
      <c r="C54" s="147"/>
    </row>
    <row r="55" spans="1:3" x14ac:dyDescent="0.2">
      <c r="A55" s="8"/>
      <c r="B55" s="8"/>
      <c r="C55" s="8"/>
    </row>
  </sheetData>
  <mergeCells count="1">
    <mergeCell ref="A1:J1"/>
  </mergeCells>
  <pageMargins left="0.7" right="0.7" top="0.75" bottom="0.75" header="0.3" footer="0.3"/>
  <pageSetup paperSize="9" orientation="portrait" horizontalDpi="4294967293" verticalDpi="429496729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90"/>
  <sheetViews>
    <sheetView tabSelected="1" zoomScale="82" zoomScaleNormal="82" zoomScalePageLayoutView="65" workbookViewId="0">
      <selection activeCell="BS13" sqref="BS13"/>
    </sheetView>
  </sheetViews>
  <sheetFormatPr defaultColWidth="8.85546875" defaultRowHeight="15" x14ac:dyDescent="0.25"/>
  <cols>
    <col min="1" max="1" width="25.42578125" style="31" customWidth="1"/>
    <col min="2" max="2" width="15.28515625" style="31" bestFit="1" customWidth="1"/>
    <col min="3" max="3" width="11.28515625" style="31" customWidth="1"/>
    <col min="4" max="4" width="12.42578125" style="31" hidden="1" customWidth="1"/>
    <col min="5" max="5" width="16.28515625" style="31" hidden="1" customWidth="1"/>
    <col min="6" max="6" width="13.7109375" style="31" customWidth="1"/>
    <col min="7" max="8" width="10" style="32" hidden="1" customWidth="1"/>
    <col min="9" max="9" width="14.28515625" style="32" hidden="1" customWidth="1"/>
    <col min="10" max="10" width="10" style="32" hidden="1" customWidth="1"/>
    <col min="11" max="12" width="12.28515625" style="32" hidden="1" customWidth="1"/>
    <col min="13" max="24" width="8.85546875" style="31" hidden="1" customWidth="1"/>
    <col min="25" max="30" width="11" style="31" hidden="1" customWidth="1"/>
    <col min="31" max="34" width="11.28515625" style="31" hidden="1" customWidth="1"/>
    <col min="35" max="42" width="12.28515625" style="31" hidden="1" customWidth="1"/>
    <col min="43" max="43" width="11.7109375" style="31" customWidth="1"/>
    <col min="44" max="44" width="12.28515625" style="31" bestFit="1" customWidth="1"/>
    <col min="45" max="45" width="12.42578125" style="31" customWidth="1"/>
    <col min="46" max="46" width="15.140625" style="31" bestFit="1" customWidth="1"/>
    <col min="47" max="48" width="12.28515625" style="31" customWidth="1"/>
    <col min="49" max="49" width="16.85546875" style="31" hidden="1" customWidth="1"/>
    <col min="50" max="50" width="16.140625" style="31" customWidth="1"/>
    <col min="51" max="51" width="14" style="31" hidden="1" customWidth="1"/>
    <col min="52" max="52" width="14" style="31" customWidth="1"/>
    <col min="53" max="53" width="14.42578125" style="31" hidden="1" customWidth="1"/>
    <col min="54" max="54" width="14.42578125" style="31" customWidth="1"/>
    <col min="55" max="59" width="14.28515625" style="31" hidden="1" customWidth="1"/>
    <col min="60" max="60" width="14.28515625" style="31" customWidth="1"/>
    <col min="61" max="65" width="12.5703125" style="31" hidden="1" customWidth="1"/>
    <col min="66" max="66" width="12.5703125" style="31" customWidth="1"/>
    <col min="67" max="67" width="16" style="31" customWidth="1"/>
    <col min="68" max="68" width="2.5703125" style="31" customWidth="1"/>
    <col min="69" max="69" width="14.85546875" style="31" customWidth="1"/>
    <col min="70" max="70" width="3.7109375" style="31" customWidth="1"/>
    <col min="71" max="72" width="11.42578125" style="31" customWidth="1"/>
    <col min="73" max="74" width="10.28515625" style="31" customWidth="1"/>
    <col min="75" max="75" width="8.85546875" style="31" customWidth="1"/>
    <col min="76" max="77" width="0" style="31" hidden="1" customWidth="1"/>
    <col min="78" max="16384" width="8.85546875" style="31"/>
  </cols>
  <sheetData>
    <row r="1" spans="1:77" ht="15.75" thickBot="1" x14ac:dyDescent="0.3"/>
    <row r="2" spans="1:77" s="34" customFormat="1" ht="15.75" thickTop="1" x14ac:dyDescent="0.25">
      <c r="A2" s="33"/>
      <c r="B2" s="33"/>
      <c r="G2" s="33"/>
      <c r="H2" s="33"/>
      <c r="I2" s="33"/>
      <c r="J2" s="33"/>
      <c r="K2" s="33"/>
      <c r="L2" s="33"/>
      <c r="AR2" s="180" t="s">
        <v>187</v>
      </c>
      <c r="AS2" s="181"/>
      <c r="AT2" s="181"/>
      <c r="AU2" s="181"/>
      <c r="AV2" s="181"/>
      <c r="AW2" s="181"/>
      <c r="AX2" s="181"/>
      <c r="AY2" s="181"/>
      <c r="AZ2" s="181"/>
      <c r="BA2" s="181"/>
      <c r="BB2" s="181"/>
      <c r="BC2" s="181"/>
      <c r="BD2" s="181"/>
      <c r="BE2" s="181"/>
      <c r="BF2" s="181"/>
      <c r="BG2" s="181"/>
      <c r="BH2" s="181"/>
      <c r="BI2" s="181"/>
      <c r="BJ2" s="181"/>
      <c r="BK2" s="181"/>
      <c r="BL2" s="181"/>
      <c r="BM2" s="181"/>
      <c r="BN2" s="181"/>
      <c r="BO2" s="182"/>
    </row>
    <row r="3" spans="1:77" s="34" customFormat="1" x14ac:dyDescent="0.25">
      <c r="A3" s="33"/>
      <c r="B3" s="33"/>
      <c r="G3" s="33"/>
      <c r="H3" s="33"/>
      <c r="I3" s="33"/>
      <c r="J3" s="33"/>
      <c r="K3" s="33"/>
      <c r="L3" s="33"/>
      <c r="AL3" s="68"/>
      <c r="AM3" s="68"/>
      <c r="AR3" s="183"/>
      <c r="AS3" s="184"/>
      <c r="AT3" s="184"/>
      <c r="AU3" s="184"/>
      <c r="AV3" s="184"/>
      <c r="AW3" s="184"/>
      <c r="AX3" s="184"/>
      <c r="AY3" s="184"/>
      <c r="AZ3" s="184"/>
      <c r="BA3" s="184"/>
      <c r="BB3" s="184"/>
      <c r="BC3" s="184"/>
      <c r="BD3" s="184"/>
      <c r="BE3" s="184"/>
      <c r="BF3" s="184"/>
      <c r="BG3" s="184"/>
      <c r="BH3" s="184"/>
      <c r="BI3" s="184"/>
      <c r="BJ3" s="184"/>
      <c r="BK3" s="184"/>
      <c r="BL3" s="184"/>
      <c r="BM3" s="184"/>
      <c r="BN3" s="184"/>
      <c r="BO3" s="185"/>
    </row>
    <row r="4" spans="1:77" s="34" customFormat="1" ht="15.75" thickBot="1" x14ac:dyDescent="0.3">
      <c r="A4" s="33"/>
      <c r="B4" s="33"/>
      <c r="G4" s="33"/>
      <c r="H4" s="33"/>
      <c r="I4" s="33"/>
      <c r="J4" s="33"/>
      <c r="K4" s="33"/>
      <c r="L4" s="33"/>
      <c r="AL4" s="68"/>
      <c r="AM4" s="68"/>
      <c r="AR4" s="186"/>
      <c r="AS4" s="187"/>
      <c r="AT4" s="187"/>
      <c r="AU4" s="187"/>
      <c r="AV4" s="187"/>
      <c r="AW4" s="187"/>
      <c r="AX4" s="187"/>
      <c r="AY4" s="187"/>
      <c r="AZ4" s="187"/>
      <c r="BA4" s="187"/>
      <c r="BB4" s="187"/>
      <c r="BC4" s="187"/>
      <c r="BD4" s="187"/>
      <c r="BE4" s="187"/>
      <c r="BF4" s="187"/>
      <c r="BG4" s="187"/>
      <c r="BH4" s="187"/>
      <c r="BI4" s="187"/>
      <c r="BJ4" s="187"/>
      <c r="BK4" s="187"/>
      <c r="BL4" s="187"/>
      <c r="BM4" s="187"/>
      <c r="BN4" s="187"/>
      <c r="BO4" s="188"/>
    </row>
    <row r="5" spans="1:77" ht="16.5" thickTop="1" thickBot="1" x14ac:dyDescent="0.3">
      <c r="A5" s="35"/>
      <c r="B5" s="36"/>
      <c r="AK5" s="68"/>
      <c r="AL5" s="68"/>
      <c r="AM5" s="68"/>
    </row>
    <row r="6" spans="1:77" x14ac:dyDescent="0.25">
      <c r="A6" s="35"/>
      <c r="B6" s="36"/>
      <c r="AK6" s="68"/>
      <c r="AL6" s="68"/>
      <c r="AM6" s="68"/>
      <c r="AR6" s="196" t="s">
        <v>186</v>
      </c>
      <c r="AS6" s="197"/>
      <c r="AT6" s="197"/>
      <c r="AU6" s="197"/>
      <c r="AV6" s="197"/>
      <c r="AW6" s="197"/>
      <c r="AX6" s="197"/>
      <c r="AY6" s="197"/>
      <c r="AZ6" s="197"/>
      <c r="BA6" s="197"/>
      <c r="BB6" s="197"/>
      <c r="BC6" s="197"/>
      <c r="BD6" s="197"/>
      <c r="BE6" s="197"/>
      <c r="BF6" s="197"/>
      <c r="BG6" s="197"/>
      <c r="BH6" s="197"/>
      <c r="BI6" s="197"/>
      <c r="BJ6" s="197"/>
      <c r="BK6" s="197"/>
      <c r="BL6" s="197"/>
      <c r="BM6" s="197"/>
      <c r="BN6" s="197"/>
      <c r="BO6" s="198"/>
    </row>
    <row r="7" spans="1:77" x14ac:dyDescent="0.25">
      <c r="A7" s="37" t="s">
        <v>33</v>
      </c>
      <c r="B7" s="35"/>
      <c r="AK7" s="68"/>
      <c r="AL7" s="68"/>
      <c r="AM7" s="68"/>
      <c r="AR7" s="199"/>
      <c r="AS7" s="200"/>
      <c r="AT7" s="200"/>
      <c r="AU7" s="200"/>
      <c r="AV7" s="200"/>
      <c r="AW7" s="200"/>
      <c r="AX7" s="200"/>
      <c r="AY7" s="200"/>
      <c r="AZ7" s="200"/>
      <c r="BA7" s="200"/>
      <c r="BB7" s="200"/>
      <c r="BC7" s="200"/>
      <c r="BD7" s="200"/>
      <c r="BE7" s="200"/>
      <c r="BF7" s="200"/>
      <c r="BG7" s="200"/>
      <c r="BH7" s="200"/>
      <c r="BI7" s="200"/>
      <c r="BJ7" s="200"/>
      <c r="BK7" s="200"/>
      <c r="BL7" s="200"/>
      <c r="BM7" s="200"/>
      <c r="BN7" s="200"/>
      <c r="BO7" s="201"/>
    </row>
    <row r="8" spans="1:77" ht="15" customHeight="1" x14ac:dyDescent="0.25">
      <c r="A8" s="37"/>
      <c r="B8" s="35"/>
      <c r="AR8" s="199"/>
      <c r="AS8" s="200"/>
      <c r="AT8" s="200"/>
      <c r="AU8" s="200"/>
      <c r="AV8" s="200"/>
      <c r="AW8" s="200"/>
      <c r="AX8" s="200"/>
      <c r="AY8" s="200"/>
      <c r="AZ8" s="200"/>
      <c r="BA8" s="200"/>
      <c r="BB8" s="200"/>
      <c r="BC8" s="200"/>
      <c r="BD8" s="200"/>
      <c r="BE8" s="200"/>
      <c r="BF8" s="200"/>
      <c r="BG8" s="200"/>
      <c r="BH8" s="200"/>
      <c r="BI8" s="200"/>
      <c r="BJ8" s="200"/>
      <c r="BK8" s="200"/>
      <c r="BL8" s="200"/>
      <c r="BM8" s="200"/>
      <c r="BN8" s="200"/>
      <c r="BO8" s="201"/>
    </row>
    <row r="9" spans="1:77" ht="15" customHeight="1" x14ac:dyDescent="0.25">
      <c r="A9" s="37"/>
      <c r="B9" s="35"/>
      <c r="AR9" s="199"/>
      <c r="AS9" s="200"/>
      <c r="AT9" s="200"/>
      <c r="AU9" s="200"/>
      <c r="AV9" s="200"/>
      <c r="AW9" s="200"/>
      <c r="AX9" s="200"/>
      <c r="AY9" s="200"/>
      <c r="AZ9" s="200"/>
      <c r="BA9" s="200"/>
      <c r="BB9" s="200"/>
      <c r="BC9" s="200"/>
      <c r="BD9" s="200"/>
      <c r="BE9" s="200"/>
      <c r="BF9" s="200"/>
      <c r="BG9" s="200"/>
      <c r="BH9" s="200"/>
      <c r="BI9" s="200"/>
      <c r="BJ9" s="200"/>
      <c r="BK9" s="200"/>
      <c r="BL9" s="200"/>
      <c r="BM9" s="200"/>
      <c r="BN9" s="200"/>
      <c r="BO9" s="201"/>
    </row>
    <row r="10" spans="1:77" ht="18.75" x14ac:dyDescent="0.3">
      <c r="A10" s="38" t="s">
        <v>118</v>
      </c>
      <c r="C10" s="39"/>
      <c r="F10" s="41"/>
      <c r="G10" s="40"/>
      <c r="H10" s="40"/>
      <c r="I10" s="40"/>
      <c r="J10" s="40"/>
      <c r="K10" s="40"/>
      <c r="L10" s="40"/>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199"/>
      <c r="AS10" s="200"/>
      <c r="AT10" s="200"/>
      <c r="AU10" s="200"/>
      <c r="AV10" s="200"/>
      <c r="AW10" s="200"/>
      <c r="AX10" s="200"/>
      <c r="AY10" s="200"/>
      <c r="AZ10" s="200"/>
      <c r="BA10" s="200"/>
      <c r="BB10" s="200"/>
      <c r="BC10" s="200"/>
      <c r="BD10" s="200"/>
      <c r="BE10" s="200"/>
      <c r="BF10" s="200"/>
      <c r="BG10" s="200"/>
      <c r="BH10" s="200"/>
      <c r="BI10" s="200"/>
      <c r="BJ10" s="200"/>
      <c r="BK10" s="200"/>
      <c r="BL10" s="200"/>
      <c r="BM10" s="200"/>
      <c r="BN10" s="200"/>
      <c r="BO10" s="201"/>
      <c r="BP10" s="41"/>
    </row>
    <row r="11" spans="1:77" ht="19.149999999999999" customHeight="1" x14ac:dyDescent="0.25">
      <c r="A11" s="89" t="s">
        <v>177</v>
      </c>
      <c r="B11" s="90">
        <v>0</v>
      </c>
      <c r="C11" s="91"/>
      <c r="D11" s="91"/>
      <c r="E11" s="91"/>
      <c r="F11" s="91"/>
      <c r="G11" s="31"/>
      <c r="H11" s="42"/>
      <c r="I11" s="42"/>
      <c r="J11" s="42"/>
      <c r="K11" s="42"/>
      <c r="L11" s="42"/>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199"/>
      <c r="AS11" s="200"/>
      <c r="AT11" s="200"/>
      <c r="AU11" s="200"/>
      <c r="AV11" s="200"/>
      <c r="AW11" s="200"/>
      <c r="AX11" s="200"/>
      <c r="AY11" s="200"/>
      <c r="AZ11" s="200"/>
      <c r="BA11" s="200"/>
      <c r="BB11" s="200"/>
      <c r="BC11" s="200"/>
      <c r="BD11" s="200"/>
      <c r="BE11" s="200"/>
      <c r="BF11" s="200"/>
      <c r="BG11" s="200"/>
      <c r="BH11" s="200"/>
      <c r="BI11" s="200"/>
      <c r="BJ11" s="200"/>
      <c r="BK11" s="200"/>
      <c r="BL11" s="200"/>
      <c r="BM11" s="200"/>
      <c r="BN11" s="200"/>
      <c r="BO11" s="201"/>
      <c r="BP11" s="41"/>
    </row>
    <row r="12" spans="1:77" ht="19.149999999999999" customHeight="1" x14ac:dyDescent="0.25">
      <c r="A12" s="92"/>
      <c r="B12" s="92"/>
      <c r="C12" s="92"/>
      <c r="D12" s="92"/>
      <c r="E12" s="92"/>
      <c r="F12" s="92"/>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41"/>
      <c r="AR12" s="199"/>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00"/>
      <c r="BO12" s="201"/>
      <c r="BP12" s="41"/>
    </row>
    <row r="13" spans="1:77" ht="19.149999999999999" customHeight="1" x14ac:dyDescent="0.25">
      <c r="A13" s="93" t="s">
        <v>117</v>
      </c>
      <c r="B13" s="94" t="s">
        <v>116</v>
      </c>
      <c r="C13" s="95" t="s">
        <v>115</v>
      </c>
      <c r="E13" s="97"/>
      <c r="F13" s="96" t="s">
        <v>120</v>
      </c>
      <c r="I13" s="55"/>
      <c r="K13" s="55"/>
      <c r="L13" s="55"/>
      <c r="M13" s="55"/>
      <c r="N13" s="55"/>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199"/>
      <c r="AS13" s="200"/>
      <c r="AT13" s="200"/>
      <c r="AU13" s="200"/>
      <c r="AV13" s="200"/>
      <c r="AW13" s="200"/>
      <c r="AX13" s="200"/>
      <c r="AY13" s="200"/>
      <c r="AZ13" s="200"/>
      <c r="BA13" s="200"/>
      <c r="BB13" s="200"/>
      <c r="BC13" s="200"/>
      <c r="BD13" s="200"/>
      <c r="BE13" s="200"/>
      <c r="BF13" s="200"/>
      <c r="BG13" s="200"/>
      <c r="BH13" s="200"/>
      <c r="BI13" s="200"/>
      <c r="BJ13" s="200"/>
      <c r="BK13" s="200"/>
      <c r="BL13" s="200"/>
      <c r="BM13" s="200"/>
      <c r="BN13" s="200"/>
      <c r="BO13" s="201"/>
      <c r="BP13" s="41"/>
      <c r="BX13" s="122">
        <v>46023</v>
      </c>
      <c r="BY13" s="123">
        <v>46112</v>
      </c>
    </row>
    <row r="14" spans="1:77" ht="28.15" hidden="1" customHeight="1" x14ac:dyDescent="0.25">
      <c r="A14" s="121" t="s">
        <v>169</v>
      </c>
      <c r="B14" s="124">
        <v>44197</v>
      </c>
      <c r="C14" s="124">
        <v>44197</v>
      </c>
      <c r="E14" s="97"/>
      <c r="F14" s="108">
        <f>C14-B14+1</f>
        <v>1</v>
      </c>
      <c r="I14" s="55"/>
      <c r="K14" s="55"/>
      <c r="L14" s="55"/>
      <c r="M14" s="55"/>
      <c r="N14" s="55"/>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199"/>
      <c r="AS14" s="200"/>
      <c r="AT14" s="200"/>
      <c r="AU14" s="200"/>
      <c r="AV14" s="200"/>
      <c r="AW14" s="200"/>
      <c r="AX14" s="200"/>
      <c r="AY14" s="200"/>
      <c r="AZ14" s="200"/>
      <c r="BA14" s="200"/>
      <c r="BB14" s="200"/>
      <c r="BC14" s="200"/>
      <c r="BD14" s="200"/>
      <c r="BE14" s="200"/>
      <c r="BF14" s="200"/>
      <c r="BG14" s="200"/>
      <c r="BH14" s="200"/>
      <c r="BI14" s="200"/>
      <c r="BJ14" s="200"/>
      <c r="BK14" s="200"/>
      <c r="BL14" s="200"/>
      <c r="BM14" s="200"/>
      <c r="BN14" s="200"/>
      <c r="BO14" s="201"/>
      <c r="BP14" s="41"/>
    </row>
    <row r="15" spans="1:77" ht="28.9" customHeight="1" x14ac:dyDescent="0.25">
      <c r="A15" s="170" t="s">
        <v>183</v>
      </c>
      <c r="B15" s="171">
        <v>46023</v>
      </c>
      <c r="C15" s="171">
        <v>46024</v>
      </c>
      <c r="E15" s="98"/>
      <c r="F15" s="108">
        <f>C15-B15+1</f>
        <v>2</v>
      </c>
      <c r="I15" s="55"/>
      <c r="K15" s="55"/>
      <c r="L15" s="55"/>
      <c r="M15" s="55"/>
      <c r="N15" s="55"/>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199"/>
      <c r="AS15" s="200"/>
      <c r="AT15" s="200"/>
      <c r="AU15" s="200"/>
      <c r="AV15" s="200"/>
      <c r="AW15" s="200"/>
      <c r="AX15" s="200"/>
      <c r="AY15" s="200"/>
      <c r="AZ15" s="200"/>
      <c r="BA15" s="200"/>
      <c r="BB15" s="200"/>
      <c r="BC15" s="200"/>
      <c r="BD15" s="200"/>
      <c r="BE15" s="200"/>
      <c r="BF15" s="200"/>
      <c r="BG15" s="200"/>
      <c r="BH15" s="200"/>
      <c r="BI15" s="200"/>
      <c r="BJ15" s="200"/>
      <c r="BK15" s="200"/>
      <c r="BL15" s="200"/>
      <c r="BM15" s="200"/>
      <c r="BN15" s="200"/>
      <c r="BO15" s="201"/>
      <c r="BP15" s="41"/>
    </row>
    <row r="16" spans="1:77" ht="19.149999999999999" customHeight="1" x14ac:dyDescent="0.25">
      <c r="A16" s="89" t="s">
        <v>141</v>
      </c>
      <c r="B16" s="99"/>
      <c r="C16" s="100"/>
      <c r="E16" s="102"/>
      <c r="F16" s="101">
        <f>F15</f>
        <v>2</v>
      </c>
      <c r="G16" s="31"/>
      <c r="H16" s="31"/>
      <c r="I16" s="31"/>
      <c r="J16" s="31"/>
      <c r="K16" s="55"/>
      <c r="L16" s="55"/>
      <c r="M16" s="55"/>
      <c r="N16" s="55"/>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199"/>
      <c r="AS16" s="200"/>
      <c r="AT16" s="200"/>
      <c r="AU16" s="200"/>
      <c r="AV16" s="200"/>
      <c r="AW16" s="200"/>
      <c r="AX16" s="200"/>
      <c r="AY16" s="200"/>
      <c r="AZ16" s="200"/>
      <c r="BA16" s="200"/>
      <c r="BB16" s="200"/>
      <c r="BC16" s="200"/>
      <c r="BD16" s="200"/>
      <c r="BE16" s="200"/>
      <c r="BF16" s="200"/>
      <c r="BG16" s="200"/>
      <c r="BH16" s="200"/>
      <c r="BI16" s="200"/>
      <c r="BJ16" s="200"/>
      <c r="BK16" s="200"/>
      <c r="BL16" s="200"/>
      <c r="BM16" s="200"/>
      <c r="BN16" s="200"/>
      <c r="BO16" s="201"/>
      <c r="BP16" s="41"/>
    </row>
    <row r="17" spans="1:69" ht="19.149999999999999" customHeight="1" x14ac:dyDescent="0.25">
      <c r="A17" s="103"/>
      <c r="B17" s="103"/>
      <c r="C17" s="103"/>
      <c r="E17" s="103"/>
      <c r="F17" s="103"/>
      <c r="G17" s="42"/>
      <c r="H17" s="42"/>
      <c r="I17" s="42"/>
      <c r="J17" s="42"/>
      <c r="K17" s="42"/>
      <c r="L17" s="42"/>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199"/>
      <c r="AS17" s="200"/>
      <c r="AT17" s="200"/>
      <c r="AU17" s="200"/>
      <c r="AV17" s="200"/>
      <c r="AW17" s="200"/>
      <c r="AX17" s="200"/>
      <c r="AY17" s="200"/>
      <c r="AZ17" s="200"/>
      <c r="BA17" s="200"/>
      <c r="BB17" s="200"/>
      <c r="BC17" s="200"/>
      <c r="BD17" s="200"/>
      <c r="BE17" s="200"/>
      <c r="BF17" s="200"/>
      <c r="BG17" s="200"/>
      <c r="BH17" s="200"/>
      <c r="BI17" s="200"/>
      <c r="BJ17" s="200"/>
      <c r="BK17" s="200"/>
      <c r="BL17" s="200"/>
      <c r="BM17" s="200"/>
      <c r="BN17" s="200"/>
      <c r="BO17" s="201"/>
      <c r="BP17" s="41"/>
    </row>
    <row r="18" spans="1:69" ht="19.149999999999999" customHeight="1" x14ac:dyDescent="0.25">
      <c r="A18" s="104" t="s">
        <v>113</v>
      </c>
      <c r="B18" s="105"/>
      <c r="C18" s="106" t="s">
        <v>175</v>
      </c>
      <c r="D18" s="103"/>
      <c r="E18" s="103"/>
      <c r="F18" s="91"/>
      <c r="G18" s="42"/>
      <c r="H18" s="42"/>
      <c r="I18" s="42"/>
      <c r="J18" s="42"/>
      <c r="K18" s="42"/>
      <c r="L18" s="42"/>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199"/>
      <c r="AS18" s="200"/>
      <c r="AT18" s="200"/>
      <c r="AU18" s="200"/>
      <c r="AV18" s="200"/>
      <c r="AW18" s="200"/>
      <c r="AX18" s="200"/>
      <c r="AY18" s="200"/>
      <c r="AZ18" s="200"/>
      <c r="BA18" s="200"/>
      <c r="BB18" s="200"/>
      <c r="BC18" s="200"/>
      <c r="BD18" s="200"/>
      <c r="BE18" s="200"/>
      <c r="BF18" s="200"/>
      <c r="BG18" s="200"/>
      <c r="BH18" s="200"/>
      <c r="BI18" s="200"/>
      <c r="BJ18" s="200"/>
      <c r="BK18" s="200"/>
      <c r="BL18" s="200"/>
      <c r="BM18" s="200"/>
      <c r="BN18" s="200"/>
      <c r="BO18" s="201"/>
      <c r="BP18" s="41"/>
    </row>
    <row r="19" spans="1:69" ht="19.149999999999999" customHeight="1" x14ac:dyDescent="0.25">
      <c r="A19" s="107" t="s">
        <v>114</v>
      </c>
      <c r="B19" s="105"/>
      <c r="C19" s="126">
        <f>SUM(C28:C78)+SUM(D28:D78)</f>
        <v>0</v>
      </c>
      <c r="D19" s="103"/>
      <c r="E19" s="103"/>
      <c r="F19" s="109"/>
      <c r="G19" s="42"/>
      <c r="H19" s="42"/>
      <c r="I19" s="42"/>
      <c r="J19" s="42"/>
      <c r="K19" s="42"/>
      <c r="L19" s="42"/>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199"/>
      <c r="AS19" s="200"/>
      <c r="AT19" s="200"/>
      <c r="AU19" s="200"/>
      <c r="AV19" s="200"/>
      <c r="AW19" s="200"/>
      <c r="AX19" s="200"/>
      <c r="AY19" s="200"/>
      <c r="AZ19" s="200"/>
      <c r="BA19" s="200"/>
      <c r="BB19" s="200"/>
      <c r="BC19" s="200"/>
      <c r="BD19" s="200"/>
      <c r="BE19" s="200"/>
      <c r="BF19" s="200"/>
      <c r="BG19" s="200"/>
      <c r="BH19" s="200"/>
      <c r="BI19" s="200"/>
      <c r="BJ19" s="200"/>
      <c r="BK19" s="200"/>
      <c r="BL19" s="200"/>
      <c r="BM19" s="200"/>
      <c r="BN19" s="200"/>
      <c r="BO19" s="201"/>
      <c r="BP19" s="41"/>
    </row>
    <row r="20" spans="1:69" ht="23.25" customHeight="1" thickBot="1" x14ac:dyDescent="0.3">
      <c r="A20" s="107" t="s">
        <v>112</v>
      </c>
      <c r="B20" s="105"/>
      <c r="C20" s="126">
        <f>SUM(B28:B78)</f>
        <v>0</v>
      </c>
      <c r="D20" s="110"/>
      <c r="E20" s="110"/>
      <c r="F20" s="109"/>
      <c r="G20" s="42"/>
      <c r="H20" s="42"/>
      <c r="I20" s="42"/>
      <c r="J20" s="42"/>
      <c r="K20" s="42"/>
      <c r="L20" s="42"/>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39"/>
      <c r="AP20" s="39"/>
      <c r="AQ20" s="41"/>
      <c r="AR20" s="202"/>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4"/>
      <c r="BP20" s="41"/>
    </row>
    <row r="21" spans="1:69" ht="15.75" thickBot="1" x14ac:dyDescent="0.3">
      <c r="A21" s="107" t="s">
        <v>176</v>
      </c>
      <c r="B21" s="107"/>
      <c r="C21" s="111">
        <v>0</v>
      </c>
      <c r="E21" s="113">
        <f>SUM(E28:E77)</f>
        <v>0</v>
      </c>
      <c r="F21" s="109"/>
      <c r="G21" s="43"/>
      <c r="H21" s="43"/>
      <c r="I21" s="43"/>
      <c r="J21" s="43"/>
      <c r="K21" s="42"/>
      <c r="L21" s="42"/>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row>
    <row r="22" spans="1:69" ht="15" customHeight="1" x14ac:dyDescent="0.25">
      <c r="A22" s="73"/>
      <c r="B22" s="41"/>
      <c r="C22" s="112" t="str">
        <f>IF(E22&lt;&gt;0, IF(E22&gt;0,"COMPILA le righe e completa l'inserimento in base al numero di moduli", "HAI COMPILATO TROPPE RIGHE in base al numero di moduli" ),"")</f>
        <v/>
      </c>
      <c r="E22" s="74">
        <f>IF(E21&gt;0,C21-E21,0)</f>
        <v>0</v>
      </c>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41"/>
      <c r="AS22" s="41"/>
      <c r="AT22" s="41"/>
      <c r="AU22" s="41"/>
      <c r="AV22" s="41"/>
      <c r="AW22" s="41"/>
      <c r="AX22" s="41"/>
      <c r="AY22" s="41"/>
      <c r="AZ22" s="191" t="s">
        <v>178</v>
      </c>
      <c r="BA22" s="192"/>
      <c r="BB22" s="192"/>
      <c r="BC22" s="192"/>
      <c r="BD22" s="192"/>
      <c r="BE22" s="192"/>
      <c r="BF22" s="192"/>
      <c r="BG22" s="192"/>
      <c r="BH22" s="192"/>
      <c r="BI22" s="192"/>
      <c r="BJ22" s="192"/>
      <c r="BK22" s="192"/>
      <c r="BL22" s="192"/>
      <c r="BM22" s="192"/>
      <c r="BN22" s="192"/>
      <c r="BO22" s="190"/>
      <c r="BP22" s="41"/>
      <c r="BQ22" s="78"/>
    </row>
    <row r="23" spans="1:69" ht="15.75" thickBot="1" x14ac:dyDescent="0.3">
      <c r="C23" s="68"/>
      <c r="D23" s="68"/>
      <c r="E23" s="68"/>
      <c r="F23" s="68"/>
      <c r="G23" s="68"/>
      <c r="H23" s="68"/>
      <c r="I23" s="68"/>
      <c r="J23" s="68"/>
      <c r="K23" s="68"/>
      <c r="L23" s="68"/>
      <c r="M23" s="68"/>
      <c r="N23" s="68"/>
      <c r="O23" s="68"/>
      <c r="P23" s="68"/>
      <c r="Q23" s="68"/>
      <c r="R23" s="68"/>
      <c r="S23" s="68"/>
      <c r="T23" s="68"/>
      <c r="U23" s="68"/>
      <c r="V23" s="68"/>
      <c r="W23" s="68"/>
      <c r="X23" s="68"/>
      <c r="Y23" s="68"/>
      <c r="Z23" s="68"/>
      <c r="AA23" s="75"/>
      <c r="AB23" s="75"/>
      <c r="AC23" s="75"/>
      <c r="AD23" s="75"/>
      <c r="AE23" s="75"/>
      <c r="AF23" s="75"/>
      <c r="AG23" s="75"/>
      <c r="AH23" s="75"/>
      <c r="AI23" s="75"/>
      <c r="AJ23" s="75"/>
      <c r="AK23" s="75"/>
      <c r="AL23" s="75"/>
      <c r="AM23" s="75"/>
      <c r="AN23" s="75"/>
      <c r="AO23" s="75"/>
      <c r="AP23" s="75"/>
      <c r="AQ23" s="75"/>
      <c r="AR23" s="39"/>
      <c r="AS23" s="41"/>
      <c r="AT23" s="41"/>
      <c r="AU23" s="41"/>
      <c r="AV23" s="41"/>
      <c r="AX23" s="41"/>
      <c r="AY23" s="41"/>
      <c r="AZ23" s="193"/>
      <c r="BA23" s="194"/>
      <c r="BB23" s="194"/>
      <c r="BC23" s="194"/>
      <c r="BD23" s="194"/>
      <c r="BE23" s="194"/>
      <c r="BF23" s="194"/>
      <c r="BG23" s="194"/>
      <c r="BH23" s="194"/>
      <c r="BI23" s="194"/>
      <c r="BJ23" s="194"/>
      <c r="BK23" s="194"/>
      <c r="BL23" s="194"/>
      <c r="BM23" s="194"/>
      <c r="BN23" s="194"/>
      <c r="BO23" s="195"/>
      <c r="BP23" s="41"/>
      <c r="BQ23" s="78"/>
    </row>
    <row r="24" spans="1:69" ht="15.75" thickBot="1" x14ac:dyDescent="0.3">
      <c r="C24" s="68"/>
      <c r="D24" s="68"/>
      <c r="E24" s="68"/>
      <c r="F24" s="68"/>
      <c r="G24" s="68"/>
      <c r="H24" s="68"/>
      <c r="I24" s="68"/>
      <c r="J24" s="68"/>
      <c r="K24" s="68"/>
      <c r="L24" s="68"/>
      <c r="M24" s="68"/>
      <c r="N24" s="68"/>
      <c r="O24" s="68"/>
      <c r="P24" s="68"/>
      <c r="Q24" s="68"/>
      <c r="R24" s="68"/>
      <c r="S24" s="68"/>
      <c r="T24" s="68"/>
      <c r="U24" s="68"/>
      <c r="V24" s="68"/>
      <c r="W24" s="68"/>
      <c r="X24" s="68"/>
      <c r="Y24" s="68"/>
      <c r="Z24" s="68"/>
      <c r="AA24" s="75"/>
      <c r="AB24" s="75"/>
      <c r="AC24" s="75"/>
      <c r="AD24" s="75"/>
      <c r="AE24" s="75"/>
      <c r="AF24" s="75"/>
      <c r="AG24" s="75"/>
      <c r="AH24" s="75"/>
      <c r="AI24" s="75"/>
      <c r="AJ24" s="75"/>
      <c r="AK24" s="75"/>
      <c r="AL24" s="75"/>
      <c r="AM24" s="75"/>
      <c r="AN24" s="75"/>
      <c r="AO24" s="75"/>
      <c r="AP24" s="75"/>
      <c r="AQ24" s="75"/>
      <c r="AR24" s="39"/>
      <c r="AS24" s="41"/>
      <c r="AT24" s="41"/>
      <c r="AU24" s="41"/>
      <c r="AV24" s="41"/>
      <c r="AX24" s="41"/>
      <c r="AZ24" s="125"/>
      <c r="BA24" s="125"/>
      <c r="BB24" s="125"/>
      <c r="BC24" s="125"/>
      <c r="BD24" s="125"/>
      <c r="BE24" s="125"/>
      <c r="BF24" s="125"/>
      <c r="BG24" s="125"/>
      <c r="BH24" s="125"/>
      <c r="BI24" s="125"/>
      <c r="BJ24" s="125"/>
      <c r="BK24" s="125"/>
      <c r="BL24" s="125"/>
      <c r="BM24" s="125"/>
      <c r="BN24" s="125"/>
      <c r="BO24" s="125"/>
      <c r="BP24" s="41"/>
      <c r="BQ24" s="78"/>
    </row>
    <row r="25" spans="1:69" ht="19.5" thickBot="1" x14ac:dyDescent="0.35">
      <c r="A25" s="38" t="s">
        <v>161</v>
      </c>
      <c r="B25" s="41"/>
      <c r="C25" s="41"/>
      <c r="D25" s="41"/>
      <c r="E25" s="41"/>
      <c r="G25" s="41"/>
      <c r="H25" s="41"/>
      <c r="I25" s="41"/>
      <c r="J25" s="41"/>
      <c r="K25" s="41"/>
      <c r="L25" s="41"/>
      <c r="Q25" s="65"/>
      <c r="R25" s="65"/>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39"/>
      <c r="AT25" s="41"/>
      <c r="AU25" s="41"/>
      <c r="AV25" s="41"/>
      <c r="AW25" s="86" t="s">
        <v>149</v>
      </c>
      <c r="AX25" s="87"/>
      <c r="AY25" s="86" t="s">
        <v>149</v>
      </c>
      <c r="AZ25" s="88"/>
      <c r="BA25" s="86" t="s">
        <v>149</v>
      </c>
      <c r="BB25" s="87"/>
      <c r="BC25" s="86" t="s">
        <v>149</v>
      </c>
      <c r="BD25" s="87"/>
      <c r="BE25" s="87"/>
      <c r="BF25" s="87"/>
      <c r="BG25" s="87"/>
      <c r="BH25" s="87"/>
      <c r="BI25" s="86" t="s">
        <v>149</v>
      </c>
      <c r="BJ25" s="41"/>
      <c r="BK25" s="41"/>
      <c r="BL25" s="41"/>
      <c r="BM25" s="41"/>
      <c r="BN25" s="189" t="s">
        <v>162</v>
      </c>
      <c r="BO25" s="190"/>
      <c r="BP25" s="41"/>
    </row>
    <row r="26" spans="1:69" x14ac:dyDescent="0.25">
      <c r="A26" s="178" t="s">
        <v>114</v>
      </c>
      <c r="B26" s="179">
        <f>SUM(B28:B77)</f>
        <v>0</v>
      </c>
      <c r="C26" s="114">
        <f>SUM(C28:C77)</f>
        <v>0</v>
      </c>
      <c r="D26" s="133">
        <f>SUM(D28:D77)</f>
        <v>0</v>
      </c>
      <c r="E26" s="115"/>
      <c r="F26" s="116"/>
      <c r="G26" s="57"/>
      <c r="H26" s="57"/>
      <c r="I26" s="66">
        <v>1</v>
      </c>
      <c r="J26" s="66" t="s">
        <v>124</v>
      </c>
      <c r="K26" s="66">
        <v>2</v>
      </c>
      <c r="L26" s="66" t="s">
        <v>125</v>
      </c>
      <c r="M26" s="67">
        <v>3</v>
      </c>
      <c r="N26" s="67" t="s">
        <v>126</v>
      </c>
      <c r="O26" s="67">
        <v>4</v>
      </c>
      <c r="P26" s="67" t="s">
        <v>127</v>
      </c>
      <c r="Q26" s="67">
        <v>5</v>
      </c>
      <c r="R26" s="67" t="s">
        <v>128</v>
      </c>
      <c r="S26" s="67">
        <v>6</v>
      </c>
      <c r="T26" s="67" t="s">
        <v>129</v>
      </c>
      <c r="U26" s="66">
        <v>7</v>
      </c>
      <c r="V26" s="58" t="s">
        <v>130</v>
      </c>
      <c r="W26" s="59">
        <v>8</v>
      </c>
      <c r="X26" s="59" t="s">
        <v>131</v>
      </c>
      <c r="Y26" s="59">
        <v>9</v>
      </c>
      <c r="Z26" s="59" t="s">
        <v>132</v>
      </c>
      <c r="AA26" s="59">
        <v>10</v>
      </c>
      <c r="AB26" s="59" t="s">
        <v>133</v>
      </c>
      <c r="AC26" s="59">
        <v>11</v>
      </c>
      <c r="AD26" s="59" t="s">
        <v>134</v>
      </c>
      <c r="AE26" s="59">
        <v>12</v>
      </c>
      <c r="AF26" s="59" t="s">
        <v>135</v>
      </c>
      <c r="AG26" s="59">
        <v>13</v>
      </c>
      <c r="AH26" s="59" t="s">
        <v>136</v>
      </c>
      <c r="AI26" s="59">
        <v>14</v>
      </c>
      <c r="AJ26" s="59" t="s">
        <v>137</v>
      </c>
      <c r="AK26" s="59">
        <v>15</v>
      </c>
      <c r="AL26" s="60" t="s">
        <v>138</v>
      </c>
      <c r="AM26" s="59">
        <v>16</v>
      </c>
      <c r="AN26" s="59" t="s">
        <v>139</v>
      </c>
      <c r="AO26" s="59">
        <v>17</v>
      </c>
      <c r="AP26" s="57" t="s">
        <v>140</v>
      </c>
      <c r="AQ26" s="63"/>
      <c r="AR26" s="63"/>
      <c r="AS26" s="117"/>
      <c r="AT26" s="117"/>
      <c r="AU26" s="117"/>
      <c r="AV26" s="117"/>
      <c r="AW26" s="117"/>
      <c r="AX26" s="117"/>
      <c r="AY26" s="117"/>
      <c r="AZ26" s="116"/>
      <c r="BA26" s="116"/>
      <c r="BB26" s="116"/>
      <c r="BC26" s="116"/>
      <c r="BD26" s="116"/>
      <c r="BE26" s="116"/>
      <c r="BF26" s="116"/>
      <c r="BG26" s="116"/>
      <c r="BH26" s="80"/>
      <c r="BI26" s="116"/>
      <c r="BJ26" s="80"/>
      <c r="BK26" s="80"/>
      <c r="BL26" s="80"/>
      <c r="BM26" s="80"/>
      <c r="BN26" s="118">
        <f>SUM(BN28:BN77)</f>
        <v>0</v>
      </c>
      <c r="BO26" s="119">
        <f>SUM(BO28:BO77)</f>
        <v>0</v>
      </c>
      <c r="BP26" s="41"/>
    </row>
    <row r="27" spans="1:69" s="52" customFormat="1" ht="75.75" thickBot="1" x14ac:dyDescent="0.3">
      <c r="A27" s="76" t="s">
        <v>163</v>
      </c>
      <c r="B27" s="77" t="s">
        <v>164</v>
      </c>
      <c r="C27" s="62" t="s">
        <v>181</v>
      </c>
      <c r="D27" s="134" t="s">
        <v>168</v>
      </c>
      <c r="E27" s="61"/>
      <c r="F27" s="168" t="s">
        <v>148</v>
      </c>
      <c r="G27" s="44" t="s">
        <v>62</v>
      </c>
      <c r="H27" s="44" t="s">
        <v>142</v>
      </c>
      <c r="I27" s="44" t="s">
        <v>121</v>
      </c>
      <c r="J27" s="134" t="s">
        <v>123</v>
      </c>
      <c r="K27" s="44" t="s">
        <v>122</v>
      </c>
      <c r="L27" s="134" t="s">
        <v>122</v>
      </c>
      <c r="M27" s="45" t="s">
        <v>48</v>
      </c>
      <c r="N27" s="134" t="s">
        <v>48</v>
      </c>
      <c r="O27" s="45" t="s">
        <v>49</v>
      </c>
      <c r="P27" s="134" t="s">
        <v>49</v>
      </c>
      <c r="Q27" s="45" t="s">
        <v>50</v>
      </c>
      <c r="R27" s="134" t="s">
        <v>50</v>
      </c>
      <c r="S27" s="46" t="s">
        <v>48</v>
      </c>
      <c r="T27" s="134" t="s">
        <v>48</v>
      </c>
      <c r="U27" s="46" t="s">
        <v>49</v>
      </c>
      <c r="V27" s="134" t="s">
        <v>49</v>
      </c>
      <c r="W27" s="46" t="s">
        <v>50</v>
      </c>
      <c r="X27" s="134" t="s">
        <v>50</v>
      </c>
      <c r="Y27" s="47" t="s">
        <v>48</v>
      </c>
      <c r="Z27" s="134" t="s">
        <v>48</v>
      </c>
      <c r="AA27" s="47" t="s">
        <v>49</v>
      </c>
      <c r="AB27" s="134" t="s">
        <v>49</v>
      </c>
      <c r="AC27" s="47" t="s">
        <v>50</v>
      </c>
      <c r="AD27" s="134" t="s">
        <v>50</v>
      </c>
      <c r="AE27" s="48" t="s">
        <v>48</v>
      </c>
      <c r="AF27" s="134" t="s">
        <v>48</v>
      </c>
      <c r="AG27" s="48" t="s">
        <v>49</v>
      </c>
      <c r="AH27" s="134" t="s">
        <v>49</v>
      </c>
      <c r="AI27" s="48" t="s">
        <v>50</v>
      </c>
      <c r="AJ27" s="134" t="s">
        <v>50</v>
      </c>
      <c r="AK27" s="49" t="s">
        <v>48</v>
      </c>
      <c r="AL27" s="134" t="s">
        <v>48</v>
      </c>
      <c r="AM27" s="49" t="s">
        <v>49</v>
      </c>
      <c r="AN27" s="134" t="s">
        <v>49</v>
      </c>
      <c r="AO27" s="49" t="s">
        <v>50</v>
      </c>
      <c r="AP27" s="134" t="s">
        <v>50</v>
      </c>
      <c r="AQ27" s="47" t="s">
        <v>155</v>
      </c>
      <c r="AR27" s="47" t="s">
        <v>156</v>
      </c>
      <c r="AS27" s="47" t="s">
        <v>165</v>
      </c>
      <c r="AT27" s="47" t="s">
        <v>166</v>
      </c>
      <c r="AU27" s="47" t="s">
        <v>167</v>
      </c>
      <c r="AV27" s="47" t="s">
        <v>154</v>
      </c>
      <c r="AW27" s="47" t="s">
        <v>119</v>
      </c>
      <c r="AX27" s="47" t="s">
        <v>157</v>
      </c>
      <c r="AY27" s="56" t="s">
        <v>91</v>
      </c>
      <c r="AZ27" s="56" t="s">
        <v>158</v>
      </c>
      <c r="BA27" s="56" t="s">
        <v>95</v>
      </c>
      <c r="BB27" s="79" t="s">
        <v>179</v>
      </c>
      <c r="BC27" s="81" t="s">
        <v>93</v>
      </c>
      <c r="BD27" s="82" t="s">
        <v>150</v>
      </c>
      <c r="BE27" s="139" t="s">
        <v>151</v>
      </c>
      <c r="BF27" s="82" t="s">
        <v>143</v>
      </c>
      <c r="BG27" s="139" t="s">
        <v>144</v>
      </c>
      <c r="BH27" s="81" t="s">
        <v>159</v>
      </c>
      <c r="BI27" s="81" t="s">
        <v>92</v>
      </c>
      <c r="BJ27" s="81" t="s">
        <v>184</v>
      </c>
      <c r="BK27" s="81" t="s">
        <v>152</v>
      </c>
      <c r="BL27" s="81" t="s">
        <v>185</v>
      </c>
      <c r="BM27" s="83" t="s">
        <v>153</v>
      </c>
      <c r="BN27" s="84" t="s">
        <v>160</v>
      </c>
      <c r="BO27" s="85" t="s">
        <v>94</v>
      </c>
      <c r="BP27" s="51"/>
    </row>
    <row r="28" spans="1:69" x14ac:dyDescent="0.25">
      <c r="A28" s="72" t="s">
        <v>146</v>
      </c>
      <c r="B28" s="50">
        <v>0</v>
      </c>
      <c r="C28" s="50">
        <v>0</v>
      </c>
      <c r="D28" s="135">
        <v>0</v>
      </c>
      <c r="E28" s="50">
        <f>IF(H28&lt;&gt;0,1,0)</f>
        <v>0</v>
      </c>
      <c r="F28" s="169" t="s">
        <v>8</v>
      </c>
      <c r="G28" s="69">
        <f t="shared" ref="G28:G59" si="0">C28+D28</f>
        <v>0</v>
      </c>
      <c r="H28" s="69">
        <f t="shared" ref="H28:H59" si="1">IF(B28&gt;0,G28+B28,G28)</f>
        <v>0</v>
      </c>
      <c r="I28" s="70">
        <f t="shared" ref="I28:I59" si="2">IF(B28&lt;&gt;0,C28/B28,C28)</f>
        <v>0</v>
      </c>
      <c r="J28" s="136">
        <f t="shared" ref="J28:J59" si="3">IF(B28&lt;&gt;0,D28/B28,D28)</f>
        <v>0</v>
      </c>
      <c r="K28" s="71">
        <f t="shared" ref="K28:K59" si="4">I28/$F$15</f>
        <v>0</v>
      </c>
      <c r="L28" s="137">
        <f t="shared" ref="L28:L59" si="5">J28/$F$14</f>
        <v>0</v>
      </c>
      <c r="M28" s="120">
        <f>IF(K28&lt;'Motore 2026'!$H$28,Ripartizione!K28,'Motore 2026'!$H$28)</f>
        <v>0</v>
      </c>
      <c r="N28" s="138">
        <f>IF(L28&lt;'Motore 2021'!$H$28,Ripartizione!L28,'Motore 2021'!$H$28)</f>
        <v>0</v>
      </c>
      <c r="O28" s="120">
        <f t="shared" ref="O28:O59" si="6">M28*$F$15</f>
        <v>0</v>
      </c>
      <c r="P28" s="138">
        <f t="shared" ref="P28:P59" si="7">N28*$F$14</f>
        <v>0</v>
      </c>
      <c r="Q28" s="120">
        <f>ROUND(O28*'Motore 2026'!$E$28,2)</f>
        <v>0</v>
      </c>
      <c r="R28" s="138">
        <f>ROUND(P28*'Motore 2021'!$E$28,2)</f>
        <v>0</v>
      </c>
      <c r="S28" s="120">
        <f>IF((K28-M28)&lt;'Motore 2026'!$H$29,(K28-M28),'Motore 2026'!$H$29)</f>
        <v>0</v>
      </c>
      <c r="T28" s="138">
        <f>IF((L28-N28)&lt;'Motore 2021'!$H$29,(L28-N28),'Motore 2021'!$H$29)</f>
        <v>0</v>
      </c>
      <c r="U28" s="120">
        <f t="shared" ref="U28:U59" si="8">S28*$F$15</f>
        <v>0</v>
      </c>
      <c r="V28" s="138">
        <f t="shared" ref="V28:V59" si="9">T28*$F$14</f>
        <v>0</v>
      </c>
      <c r="W28" s="120">
        <f>ROUND(U28*'Motore 2026'!$E$29,2)</f>
        <v>0</v>
      </c>
      <c r="X28" s="138">
        <f>ROUND(V28*'Motore 2021'!$E$29,2)</f>
        <v>0</v>
      </c>
      <c r="Y28" s="120">
        <f>IF(K28-M28-S28&lt;'Motore 2026'!$H$30,(Ripartizione!K28-Ripartizione!M28-Ripartizione!S28),'Motore 2026'!$H$30)</f>
        <v>0</v>
      </c>
      <c r="Z28" s="138">
        <f>IF(L28-N28-T28&lt;'Motore 2021'!$H$30,(Ripartizione!L28-Ripartizione!N28-Ripartizione!T28),'Motore 2021'!$H$30)</f>
        <v>0</v>
      </c>
      <c r="AA28" s="120">
        <f t="shared" ref="AA28:AA59" si="10">Y28*$F$15</f>
        <v>0</v>
      </c>
      <c r="AB28" s="138">
        <f t="shared" ref="AB28:AB59" si="11">Z28*$F$14</f>
        <v>0</v>
      </c>
      <c r="AC28" s="120">
        <f>ROUND(AA28*'Motore 2026'!$E$30,2)</f>
        <v>0</v>
      </c>
      <c r="AD28" s="138">
        <f>ROUND(AB28*'Motore 2021'!$E$30,2)</f>
        <v>0</v>
      </c>
      <c r="AE28" s="120">
        <f>IF((K28-M28-S28-Y28)&lt;'Motore 2026'!$H$31, (K28-M28-S28-Y28),'Motore 2026'!$H$31)</f>
        <v>0</v>
      </c>
      <c r="AF28" s="138">
        <f>IF((L28-N28-T28-Z28)&lt;'Motore 2021'!$H$31, (L28-N28-T28-Z28),'Motore 2021'!$H$31)</f>
        <v>0</v>
      </c>
      <c r="AG28" s="120">
        <f t="shared" ref="AG28:AG59" si="12">AE28*$F$15</f>
        <v>0</v>
      </c>
      <c r="AH28" s="138">
        <f t="shared" ref="AH28:AH59" si="13">AF28*$F$14</f>
        <v>0</v>
      </c>
      <c r="AI28" s="120">
        <f>ROUND(AG28*'Motore 2026'!$E$31,2)</f>
        <v>0</v>
      </c>
      <c r="AJ28" s="138">
        <f>ROUND(AH28*'Motore 2021'!$E$31,2)</f>
        <v>0</v>
      </c>
      <c r="AK28" s="120">
        <f>(K28-M28-S28-Y28-AE28)</f>
        <v>0</v>
      </c>
      <c r="AL28" s="138">
        <f>(L28-N28-T28-Z28-AF28)</f>
        <v>0</v>
      </c>
      <c r="AM28" s="120">
        <f t="shared" ref="AM28:AM59" si="14">AK28*$F$15</f>
        <v>0</v>
      </c>
      <c r="AN28" s="138">
        <f t="shared" ref="AN28:AN59" si="15">AL28*$F$14</f>
        <v>0</v>
      </c>
      <c r="AO28" s="120">
        <f>ROUND(AM28*'Motore 2026'!$E$32,2)</f>
        <v>0</v>
      </c>
      <c r="AP28" s="138">
        <f>ROUND(AN28*'Motore 2021'!$E$32,2)</f>
        <v>0</v>
      </c>
      <c r="AQ28" s="127">
        <f>IF(B28&lt;&gt;0,((Q28+R28)*Ripartizione!B28),Q28+R28)</f>
        <v>0</v>
      </c>
      <c r="AR28" s="127">
        <f>IF(B28&lt;&gt;0,((Ripartizione!B28*W28)+(Ripartizione!B28*X28)), W28+X28)</f>
        <v>0</v>
      </c>
      <c r="AS28" s="127">
        <f t="shared" ref="AS28:AS59" si="16">IF(B28&lt;&gt;0,((AC28*B28)+(AD28*B28)),AC28+AD28)</f>
        <v>0</v>
      </c>
      <c r="AT28" s="127">
        <f>IF(B28&lt;&gt;0,((Ripartizione!B28*AI28)+(Ripartizione!B28*AJ28)), AI28+AJ28)</f>
        <v>0</v>
      </c>
      <c r="AU28" s="127">
        <f>IF(B28&lt;&gt;0,((Ripartizione!B28*AO28)+(Ripartizione!B28*AP28)), AO28+AP28)</f>
        <v>0</v>
      </c>
      <c r="AV28" s="127">
        <f>SUM(AQ28:AU28)</f>
        <v>0</v>
      </c>
      <c r="AW28" s="127">
        <f>SUM(AQ28:AU28)+(SUM(AQ28:AU28)*10%)</f>
        <v>0</v>
      </c>
      <c r="AX28" s="127">
        <f>IF($C$18="SI",((C28*'Motore 2021'!$B$35) + (D28*'Motore 2021'!$B$35)),0)</f>
        <v>0</v>
      </c>
      <c r="AY28" s="128">
        <f>IF($C$18="SI",((C28*'Motore 2021'!$B$35)+(C28*'Motore 2021'!$B$35)*10% + (D28*'Motore 2021'!$B$35)+(D28*'Motore 2021'!$B$35)*10%),0)</f>
        <v>0</v>
      </c>
      <c r="AZ28" s="129">
        <f>IF($C$18="SI",(((C28*'Motore 2021'!$B$38))+((D28*'Motore 2021'!$B$38))),0)</f>
        <v>0</v>
      </c>
      <c r="BA28" s="128">
        <f>IF($C$18="SI",(((C28*'Motore 2021'!$B$38)+((C28*'Motore 2021'!$B$38)*10%))+((D28*'Motore 2021'!$B$38)+((D28*'Motore 2021'!$B$38)*10%))),0)</f>
        <v>0</v>
      </c>
      <c r="BB28" s="128">
        <f>BD28+BE28</f>
        <v>0</v>
      </c>
      <c r="BC28" s="130">
        <f>BF28+BG28</f>
        <v>0</v>
      </c>
      <c r="BD28" s="130">
        <f>IF($C$18="SI",(C28*3*('Motore 2021'!$B$41+'Motore 2021'!$B$42+'Motore 2021'!$B$43+'Motore 2021'!$B$44)),(C28*1*('Motore 2021'!$B$41+'Motore 2021'!$B$42+'Motore 2021'!$B$43+'Motore 2021'!$B$44)))</f>
        <v>0</v>
      </c>
      <c r="BE28" s="140">
        <f>IF($C$18="SI",(D28*3*('Motore 2021'!$B$41+'Motore 2021'!$B$42+'Motore 2021'!$D$43+'Motore 2021'!$B$44)),(D28*1*('Motore 2021'!$B$41+'Motore 2021'!$B$42+'Motore 2021'!$D$43+'Motore 2021'!$B$44)))</f>
        <v>0</v>
      </c>
      <c r="BF28" s="130">
        <f>IF($C$18="SI",(C28*3*('Motore 2021'!$B$41+'Motore 2021'!$B$42+'Motore 2021'!$B$43+'Motore 2021'!$B$44))+((C28*3*('Motore 2021'!$B$41+'Motore 2021'!$B$42+'Motore 2021'!$B$43+'Motore 2021'!$B$44))*10%),(C28*1*('Motore 2021'!$B$41+'Motore 2021'!$B$42+'Motore 2021'!$B$43+'Motore 2021'!$B$44))+((C28*1*('Motore 2021'!$B$41+'Motore 2021'!$B$42+'Motore 2021'!$B$43+'Motore 2021'!$B$44))*10%))</f>
        <v>0</v>
      </c>
      <c r="BG28" s="141">
        <f>IF($C$18="SI",(D28*3*('Motore 2021'!$B$41+'Motore 2021'!$B$42+'Motore 2021'!$D$43+'Motore 2021'!$B$44))+((D28*3*('Motore 2021'!$B$41+'Motore 2021'!$B$42+'Motore 2021'!$D$43+'Motore 2021'!$B$44))*10%),(D28*1*('Motore 2021'!$B$41+'Motore 2021'!$B$42+'Motore 2021'!$D$43+'Motore 2021'!$B$44))+((D28*1*('Motore 2021'!$B$41+'Motore 2021'!$B$42+'Motore 2021'!$D$43+'Motore 2021'!$B$44))*10%))</f>
        <v>0</v>
      </c>
      <c r="BH28" s="130">
        <f>BL28</f>
        <v>0</v>
      </c>
      <c r="BI28" s="130">
        <f>BJ28+BK28</f>
        <v>0</v>
      </c>
      <c r="BJ28" s="130">
        <f>IF(H28&lt;&gt;0,IF($C$18="SI",((('Motore 2026'!$B$47+'Motore 2026'!$B$50+'Motore 2026'!$B$53)/365)*$F$15)+(((('Motore 2026'!$B$47+'Motore 2026'!$B$50+'Motore 2021'!$B$53)/365)*$F$15)*10%),(('Motore 2026'!$B$53/365)*$F$15)+(('Motore 2026'!$B$53/365)*$F$15)*10%),0)</f>
        <v>0</v>
      </c>
      <c r="BK28" s="130">
        <v>0</v>
      </c>
      <c r="BL28" s="130">
        <f>IF(H28&lt;&gt;0,IF($C$18="SI",((('Motore 2026'!$B$47+'Motore 2026'!$B$50+'Motore 2026'!$B$53)/365)*$F$15),(('Motore 2026'!$B$53/365)*$F$15)),0)</f>
        <v>0</v>
      </c>
      <c r="BM28" s="130">
        <v>0</v>
      </c>
      <c r="BN28" s="130">
        <f>AV28+AX28+AZ28+BB28+BH28</f>
        <v>0</v>
      </c>
      <c r="BO28" s="132">
        <f>AW28+AY28+BA28+BC28+BI28</f>
        <v>0</v>
      </c>
      <c r="BP28" s="41"/>
    </row>
    <row r="29" spans="1:69" x14ac:dyDescent="0.25">
      <c r="A29" s="72" t="s">
        <v>147</v>
      </c>
      <c r="B29" s="50">
        <v>0</v>
      </c>
      <c r="C29" s="50">
        <v>0</v>
      </c>
      <c r="D29" s="135">
        <v>0</v>
      </c>
      <c r="E29" s="50">
        <f t="shared" ref="E29:E77" si="17">IF(H29&lt;&gt;0,1,0)</f>
        <v>0</v>
      </c>
      <c r="F29" s="169" t="s">
        <v>8</v>
      </c>
      <c r="G29" s="69">
        <f t="shared" si="0"/>
        <v>0</v>
      </c>
      <c r="H29" s="69">
        <f t="shared" si="1"/>
        <v>0</v>
      </c>
      <c r="I29" s="70">
        <f t="shared" si="2"/>
        <v>0</v>
      </c>
      <c r="J29" s="136">
        <f t="shared" si="3"/>
        <v>0</v>
      </c>
      <c r="K29" s="71">
        <f t="shared" si="4"/>
        <v>0</v>
      </c>
      <c r="L29" s="137">
        <f t="shared" si="5"/>
        <v>0</v>
      </c>
      <c r="M29" s="120">
        <f>IF(K29&lt;'Motore 2026'!$H$28,Ripartizione!K29,'Motore 2026'!$H$28)</f>
        <v>0</v>
      </c>
      <c r="N29" s="138">
        <f>IF(L29&lt;'Motore 2021'!$H$28,Ripartizione!L29,'Motore 2021'!$H$28)</f>
        <v>0</v>
      </c>
      <c r="O29" s="120">
        <f t="shared" si="6"/>
        <v>0</v>
      </c>
      <c r="P29" s="138">
        <f t="shared" si="7"/>
        <v>0</v>
      </c>
      <c r="Q29" s="120">
        <f>ROUND(O29*'Motore 2026'!$E$28,2)</f>
        <v>0</v>
      </c>
      <c r="R29" s="138">
        <f>ROUND(P29*'Motore 2021'!$E$28,2)</f>
        <v>0</v>
      </c>
      <c r="S29" s="120">
        <f>IF((K29-M29)&lt;'Motore 2026'!$H$29,(K29-M29),'Motore 2026'!$H$29)</f>
        <v>0</v>
      </c>
      <c r="T29" s="138">
        <f>IF((L29-N29)&lt;'Motore 2021'!$H$29,(L29-N29),'Motore 2021'!$H$29)</f>
        <v>0</v>
      </c>
      <c r="U29" s="120">
        <f t="shared" si="8"/>
        <v>0</v>
      </c>
      <c r="V29" s="138">
        <f t="shared" si="9"/>
        <v>0</v>
      </c>
      <c r="W29" s="120">
        <f>ROUND(U29*'Motore 2026'!$E$29,2)</f>
        <v>0</v>
      </c>
      <c r="X29" s="138">
        <f>ROUND(V29*'Motore 2021'!$E$29,2)</f>
        <v>0</v>
      </c>
      <c r="Y29" s="120">
        <f>IF(K29-M29-S29&lt;'Motore 2026'!$H$30,(Ripartizione!K29-Ripartizione!M29-Ripartizione!S29),'Motore 2026'!$H$30)</f>
        <v>0</v>
      </c>
      <c r="Z29" s="138">
        <f>IF(L29-N29-T29&lt;'Motore 2021'!$H$30,(Ripartizione!L29-Ripartizione!N29-Ripartizione!T29),'Motore 2021'!$H$30)</f>
        <v>0</v>
      </c>
      <c r="AA29" s="120">
        <f t="shared" si="10"/>
        <v>0</v>
      </c>
      <c r="AB29" s="138">
        <f t="shared" si="11"/>
        <v>0</v>
      </c>
      <c r="AC29" s="120">
        <f>ROUND(AA29*'Motore 2026'!$E$30,2)</f>
        <v>0</v>
      </c>
      <c r="AD29" s="138">
        <f>ROUND(AB29*'Motore 2021'!$E$30,2)</f>
        <v>0</v>
      </c>
      <c r="AE29" s="120">
        <f>IF((K29-M29-S29-Y29)&lt;'Motore 2026'!$H$31, (K29-M29-S29-Y29),'Motore 2026'!$H$31)</f>
        <v>0</v>
      </c>
      <c r="AF29" s="138">
        <f>IF((L29-N29-T29-Z29)&lt;'Motore 2021'!$H$31, (L29-N29-T29-Z29),'Motore 2021'!$H$31)</f>
        <v>0</v>
      </c>
      <c r="AG29" s="120">
        <f t="shared" si="12"/>
        <v>0</v>
      </c>
      <c r="AH29" s="138">
        <f t="shared" si="13"/>
        <v>0</v>
      </c>
      <c r="AI29" s="120">
        <f>ROUND(AG29*'Motore 2026'!$E$31,2)</f>
        <v>0</v>
      </c>
      <c r="AJ29" s="138">
        <f>ROUND(AH29*'Motore 2021'!$E$31,2)</f>
        <v>0</v>
      </c>
      <c r="AK29" s="120">
        <f t="shared" ref="AK29:AK77" si="18">(K29-M29-S29-Y29-AE29)</f>
        <v>0</v>
      </c>
      <c r="AL29" s="138">
        <f t="shared" ref="AL29:AL77" si="19">(L29-N29-T29-Z29-AF29)</f>
        <v>0</v>
      </c>
      <c r="AM29" s="120">
        <f t="shared" si="14"/>
        <v>0</v>
      </c>
      <c r="AN29" s="138">
        <f t="shared" si="15"/>
        <v>0</v>
      </c>
      <c r="AO29" s="120">
        <f>ROUND(AM29*'Motore 2026'!$E$32,2)</f>
        <v>0</v>
      </c>
      <c r="AP29" s="138">
        <f>ROUND(AN29*'Motore 2021'!$E$32,2)</f>
        <v>0</v>
      </c>
      <c r="AQ29" s="127">
        <f>IF(B29&lt;&gt;0,((Q29+R29)*Ripartizione!B29),Q29+R29)</f>
        <v>0</v>
      </c>
      <c r="AR29" s="127">
        <f>IF(B29&lt;&gt;0,((Ripartizione!B29*W29)+(Ripartizione!B29*X29)), W29+X29)</f>
        <v>0</v>
      </c>
      <c r="AS29" s="127">
        <f t="shared" si="16"/>
        <v>0</v>
      </c>
      <c r="AT29" s="127">
        <f>IF(B29&lt;&gt;0,((Ripartizione!B29*AI29)+(Ripartizione!B29*AJ29)), AI29+AJ29)</f>
        <v>0</v>
      </c>
      <c r="AU29" s="127">
        <f>IF(B29&lt;&gt;0,((Ripartizione!B29*AO29)+(Ripartizione!B29*AP29)), AO29+AP29)</f>
        <v>0</v>
      </c>
      <c r="AV29" s="127">
        <f t="shared" ref="AV29:AV77" si="20">SUM(AQ29:AU29)</f>
        <v>0</v>
      </c>
      <c r="AW29" s="127">
        <f t="shared" ref="AW29:AW77" si="21">SUM(AQ29:AU29)+(SUM(AQ29:AU29)*10%)</f>
        <v>0</v>
      </c>
      <c r="AX29" s="127">
        <f>IF($C$18="SI",((C29*'Motore 2021'!$B$35) + (D29*'Motore 2021'!$B$35)),0)</f>
        <v>0</v>
      </c>
      <c r="AY29" s="128">
        <f>IF($C$18="SI",((C29*'Motore 2021'!$B$35)+(C29*'Motore 2021'!$B$35)*10% + (D29*'Motore 2021'!$B$35)+(D29*'Motore 2021'!$B$35)*10%),0)</f>
        <v>0</v>
      </c>
      <c r="AZ29" s="129">
        <f>IF($C$18="SI",(((C29*'Motore 2021'!$B$38))+((D29*'Motore 2021'!$B$38))),0)</f>
        <v>0</v>
      </c>
      <c r="BA29" s="128">
        <f>IF($C$18="SI",(((C29*'Motore 2021'!$B$38)+((C29*'Motore 2021'!$B$38)*10%))+((D29*'Motore 2021'!$B$38)+((D29*'Motore 2021'!$B$38)*10%))),0)</f>
        <v>0</v>
      </c>
      <c r="BB29" s="128">
        <f t="shared" ref="BB29:BB77" si="22">BD29+BE29</f>
        <v>0</v>
      </c>
      <c r="BC29" s="130">
        <f t="shared" ref="BC29:BC77" si="23">BF29+BG29</f>
        <v>0</v>
      </c>
      <c r="BD29" s="130">
        <f>IF($C$18="SI",(C29*3*('Motore 2021'!$B$41+'Motore 2021'!$B$42+'Motore 2021'!$B$43+'Motore 2021'!$B$44)),(C29*1*('Motore 2021'!$B$41+'Motore 2021'!$B$42+'Motore 2021'!$B$43+'Motore 2021'!$B$44)))</f>
        <v>0</v>
      </c>
      <c r="BE29" s="140">
        <f>IF($C$18="SI",(D29*3*('Motore 2021'!$B$41+'Motore 2021'!$B$42+'Motore 2021'!$D$43+'Motore 2021'!$B$44)),(D29*1*('Motore 2021'!$B$41+'Motore 2021'!$B$42+'Motore 2021'!$D$43+'Motore 2021'!$B$44)))</f>
        <v>0</v>
      </c>
      <c r="BF29" s="130">
        <f>IF($C$18="SI",(C29*3*('Motore 2021'!$B$41+'Motore 2021'!$B$42+'Motore 2021'!$B$43+'Motore 2021'!$B$44))+((C29*3*('Motore 2021'!$B$41+'Motore 2021'!$B$42+'Motore 2021'!$B$43+'Motore 2021'!$B$44))*10%),(C29*1*('Motore 2021'!$B$41+'Motore 2021'!$B$42+'Motore 2021'!$B$43+'Motore 2021'!$B$44))+((C29*1*('Motore 2021'!$B$41+'Motore 2021'!$B$42+'Motore 2021'!$B$43+'Motore 2021'!$B$44))*10%))</f>
        <v>0</v>
      </c>
      <c r="BG29" s="141">
        <f>IF($C$18="SI",(D29*3*('Motore 2021'!$B$41+'Motore 2021'!$B$42+'Motore 2021'!$D$43+'Motore 2021'!$B$44))+((D29*3*('Motore 2021'!$B$41+'Motore 2021'!$B$42+'Motore 2021'!$D$43+'Motore 2021'!$B$44))*10%),(D29*1*('Motore 2021'!$B$41+'Motore 2021'!$B$42+'Motore 2021'!$D$43+'Motore 2021'!$B$44))+((D29*1*('Motore 2021'!$B$41+'Motore 2021'!$B$42+'Motore 2021'!$D$43+'Motore 2021'!$B$44))*10%))</f>
        <v>0</v>
      </c>
      <c r="BH29" s="130">
        <f t="shared" ref="BH29:BH77" si="24">BL29</f>
        <v>0</v>
      </c>
      <c r="BI29" s="130">
        <f t="shared" ref="BI29:BI77" si="25">BJ29+BK29</f>
        <v>0</v>
      </c>
      <c r="BJ29" s="130">
        <f>IF(H29&lt;&gt;0,IF($C$18="SI",((('Motore 2026'!$B$47+'Motore 2026'!$B$50+'Motore 2026'!$B$53)/365)*$F$15)+(((('Motore 2026'!$B$47+'Motore 2026'!$B$50+'Motore 2021'!$B$53)/365)*$F$15)*10%),(('Motore 2026'!$B$53/365)*$F$15)+(('Motore 2026'!$B$53/365)*$F$15)*10%),0)</f>
        <v>0</v>
      </c>
      <c r="BK29" s="130">
        <v>0</v>
      </c>
      <c r="BL29" s="130">
        <f>IF(H29&lt;&gt;0,IF($C$18="SI",((('Motore 2026'!$B$47+'Motore 2026'!$B$50+'Motore 2026'!$B$53)/365)*$F$15),(('Motore 2026'!$B$53/365)*$F$15)),0)</f>
        <v>0</v>
      </c>
      <c r="BM29" s="130">
        <v>0</v>
      </c>
      <c r="BN29" s="130">
        <f t="shared" ref="BN29:BN77" si="26">AV29+AX29+AZ29+BB29+BH29</f>
        <v>0</v>
      </c>
      <c r="BO29" s="132">
        <f t="shared" ref="BO29:BO77" si="27">AW29+AY29+BA29+BC29+BI29</f>
        <v>0</v>
      </c>
      <c r="BP29" s="41"/>
    </row>
    <row r="30" spans="1:69" x14ac:dyDescent="0.25">
      <c r="A30" s="72" t="s">
        <v>0</v>
      </c>
      <c r="B30" s="50">
        <v>0</v>
      </c>
      <c r="C30" s="50">
        <v>0</v>
      </c>
      <c r="D30" s="135">
        <v>0</v>
      </c>
      <c r="E30" s="50">
        <f t="shared" si="17"/>
        <v>0</v>
      </c>
      <c r="F30" s="169" t="s">
        <v>8</v>
      </c>
      <c r="G30" s="69">
        <f t="shared" si="0"/>
        <v>0</v>
      </c>
      <c r="H30" s="69">
        <f t="shared" si="1"/>
        <v>0</v>
      </c>
      <c r="I30" s="70">
        <f t="shared" si="2"/>
        <v>0</v>
      </c>
      <c r="J30" s="136">
        <f t="shared" si="3"/>
        <v>0</v>
      </c>
      <c r="K30" s="71">
        <f t="shared" si="4"/>
        <v>0</v>
      </c>
      <c r="L30" s="137">
        <f t="shared" si="5"/>
        <v>0</v>
      </c>
      <c r="M30" s="120">
        <f>IF(K30&lt;'Motore 2026'!$H$28,Ripartizione!K30,'Motore 2026'!$H$28)</f>
        <v>0</v>
      </c>
      <c r="N30" s="138">
        <f>IF(L30&lt;'Motore 2021'!$H$28,Ripartizione!L30,'Motore 2021'!$H$28)</f>
        <v>0</v>
      </c>
      <c r="O30" s="120">
        <f t="shared" si="6"/>
        <v>0</v>
      </c>
      <c r="P30" s="138">
        <f t="shared" si="7"/>
        <v>0</v>
      </c>
      <c r="Q30" s="120">
        <f>ROUND(O30*'Motore 2026'!$E$28,2)</f>
        <v>0</v>
      </c>
      <c r="R30" s="138">
        <f>ROUND(P30*'Motore 2021'!$E$28,2)</f>
        <v>0</v>
      </c>
      <c r="S30" s="120">
        <f>IF((K30-M30)&lt;'Motore 2026'!$H$29,(K30-M30),'Motore 2026'!$H$29)</f>
        <v>0</v>
      </c>
      <c r="T30" s="138">
        <f>IF((L30-N30)&lt;'Motore 2021'!$H$29,(L30-N30),'Motore 2021'!$H$29)</f>
        <v>0</v>
      </c>
      <c r="U30" s="120">
        <f t="shared" si="8"/>
        <v>0</v>
      </c>
      <c r="V30" s="138">
        <f t="shared" si="9"/>
        <v>0</v>
      </c>
      <c r="W30" s="120">
        <f>ROUND(U30*'Motore 2026'!$E$29,2)</f>
        <v>0</v>
      </c>
      <c r="X30" s="138">
        <f>ROUND(V30*'Motore 2021'!$E$29,2)</f>
        <v>0</v>
      </c>
      <c r="Y30" s="120">
        <f>IF(K30-M30-S30&lt;'Motore 2026'!$H$30,(Ripartizione!K30-Ripartizione!M30-Ripartizione!S30),'Motore 2026'!$H$30)</f>
        <v>0</v>
      </c>
      <c r="Z30" s="138">
        <f>IF(L30-N30-T30&lt;'Motore 2021'!$H$30,(Ripartizione!L30-Ripartizione!N30-Ripartizione!T30),'Motore 2021'!$H$30)</f>
        <v>0</v>
      </c>
      <c r="AA30" s="120">
        <f t="shared" si="10"/>
        <v>0</v>
      </c>
      <c r="AB30" s="138">
        <f t="shared" si="11"/>
        <v>0</v>
      </c>
      <c r="AC30" s="120">
        <f>ROUND(AA30*'Motore 2026'!$E$30,2)</f>
        <v>0</v>
      </c>
      <c r="AD30" s="138">
        <f>ROUND(AB30*'Motore 2021'!$E$30,2)</f>
        <v>0</v>
      </c>
      <c r="AE30" s="120">
        <f>IF((K30-M30-S30-Y30)&lt;'Motore 2026'!$H$31, (K30-M30-S30-Y30),'Motore 2026'!$H$31)</f>
        <v>0</v>
      </c>
      <c r="AF30" s="138">
        <f>IF((L30-N30-T30-Z30)&lt;'Motore 2021'!$H$31, (L30-N30-T30-Z30),'Motore 2021'!$H$31)</f>
        <v>0</v>
      </c>
      <c r="AG30" s="120">
        <f t="shared" si="12"/>
        <v>0</v>
      </c>
      <c r="AH30" s="138">
        <f t="shared" si="13"/>
        <v>0</v>
      </c>
      <c r="AI30" s="120">
        <f>ROUND(AG30*'Motore 2026'!$E$31,2)</f>
        <v>0</v>
      </c>
      <c r="AJ30" s="138">
        <f>ROUND(AH30*'Motore 2021'!$E$31,2)</f>
        <v>0</v>
      </c>
      <c r="AK30" s="120">
        <f t="shared" si="18"/>
        <v>0</v>
      </c>
      <c r="AL30" s="138">
        <f t="shared" si="19"/>
        <v>0</v>
      </c>
      <c r="AM30" s="120">
        <f t="shared" si="14"/>
        <v>0</v>
      </c>
      <c r="AN30" s="138">
        <f t="shared" si="15"/>
        <v>0</v>
      </c>
      <c r="AO30" s="120">
        <f>ROUND(AM30*'Motore 2026'!$E$32,2)</f>
        <v>0</v>
      </c>
      <c r="AP30" s="138">
        <f>ROUND(AN30*'Motore 2021'!$E$32,2)</f>
        <v>0</v>
      </c>
      <c r="AQ30" s="127">
        <f>IF(B30&lt;&gt;0,((Q30+R30)*Ripartizione!B30),Q30+R30)</f>
        <v>0</v>
      </c>
      <c r="AR30" s="127">
        <f>IF(B30&lt;&gt;0,((Ripartizione!B30*W30)+(Ripartizione!B30*X30)), W30+X30)</f>
        <v>0</v>
      </c>
      <c r="AS30" s="127">
        <f t="shared" si="16"/>
        <v>0</v>
      </c>
      <c r="AT30" s="127">
        <f>IF(B30&lt;&gt;0,((Ripartizione!B30*AI30)+(Ripartizione!B30*AJ30)), AI30+AJ30)</f>
        <v>0</v>
      </c>
      <c r="AU30" s="127">
        <f>IF(B30&lt;&gt;0,((Ripartizione!B30*AO30)+(Ripartizione!B30*AP30)), AO30+AP30)</f>
        <v>0</v>
      </c>
      <c r="AV30" s="127">
        <f t="shared" si="20"/>
        <v>0</v>
      </c>
      <c r="AW30" s="127">
        <f t="shared" si="21"/>
        <v>0</v>
      </c>
      <c r="AX30" s="127">
        <f>IF($C$18="SI",((C30*'Motore 2021'!$B$35) + (D30*'Motore 2021'!$B$35)),0)</f>
        <v>0</v>
      </c>
      <c r="AY30" s="128">
        <f>IF($C$18="SI",((C30*'Motore 2021'!$B$35)+(C30*'Motore 2021'!$B$35)*10% + (D30*'Motore 2021'!$B$35)+(D30*'Motore 2021'!$B$35)*10%),0)</f>
        <v>0</v>
      </c>
      <c r="AZ30" s="129">
        <f>IF($C$18="SI",(((C30*'Motore 2021'!$B$38))+((D30*'Motore 2021'!$B$38))),0)</f>
        <v>0</v>
      </c>
      <c r="BA30" s="128">
        <f>IF($C$18="SI",(((C30*'Motore 2021'!$B$38)+((C30*'Motore 2021'!$B$38)*10%))+((D30*'Motore 2021'!$B$38)+((D30*'Motore 2021'!$B$38)*10%))),0)</f>
        <v>0</v>
      </c>
      <c r="BB30" s="128">
        <f t="shared" si="22"/>
        <v>0</v>
      </c>
      <c r="BC30" s="130">
        <f t="shared" si="23"/>
        <v>0</v>
      </c>
      <c r="BD30" s="130">
        <f>IF($C$18="SI",(C30*3*('Motore 2021'!$B$41+'Motore 2021'!$B$42+'Motore 2021'!$B$43+'Motore 2021'!$B$44)),(C30*1*('Motore 2021'!$B$41+'Motore 2021'!$B$42+'Motore 2021'!$B$43+'Motore 2021'!$B$44)))</f>
        <v>0</v>
      </c>
      <c r="BE30" s="140">
        <f>IF($C$18="SI",(D30*3*('Motore 2021'!$B$41+'Motore 2021'!$B$42+'Motore 2021'!$D$43+'Motore 2021'!$B$44)),(D30*1*('Motore 2021'!$B$41+'Motore 2021'!$B$42+'Motore 2021'!$D$43+'Motore 2021'!$B$44)))</f>
        <v>0</v>
      </c>
      <c r="BF30" s="130">
        <f>IF($C$18="SI",(C30*3*('Motore 2021'!$B$41+'Motore 2021'!$B$42+'Motore 2021'!$B$43+'Motore 2021'!$B$44))+((C30*3*('Motore 2021'!$B$41+'Motore 2021'!$B$42+'Motore 2021'!$B$43+'Motore 2021'!$B$44))*10%),(C30*1*('Motore 2021'!$B$41+'Motore 2021'!$B$42+'Motore 2021'!$B$43+'Motore 2021'!$B$44))+((C30*1*('Motore 2021'!$B$41+'Motore 2021'!$B$42+'Motore 2021'!$B$43+'Motore 2021'!$B$44))*10%))</f>
        <v>0</v>
      </c>
      <c r="BG30" s="141">
        <f>IF($C$18="SI",(D30*3*('Motore 2021'!$B$41+'Motore 2021'!$B$42+'Motore 2021'!$D$43+'Motore 2021'!$B$44))+((D30*3*('Motore 2021'!$B$41+'Motore 2021'!$B$42+'Motore 2021'!$D$43+'Motore 2021'!$B$44))*10%),(D30*1*('Motore 2021'!$B$41+'Motore 2021'!$B$42+'Motore 2021'!$D$43+'Motore 2021'!$B$44))+((D30*1*('Motore 2021'!$B$41+'Motore 2021'!$B$42+'Motore 2021'!$D$43+'Motore 2021'!$B$44))*10%))</f>
        <v>0</v>
      </c>
      <c r="BH30" s="130">
        <f t="shared" si="24"/>
        <v>0</v>
      </c>
      <c r="BI30" s="130">
        <f t="shared" si="25"/>
        <v>0</v>
      </c>
      <c r="BJ30" s="130">
        <f>IF(H30&lt;&gt;0,IF($C$18="SI",((('Motore 2026'!$B$47+'Motore 2026'!$B$50+'Motore 2026'!$B$53)/365)*$F$15)+(((('Motore 2026'!$B$47+'Motore 2026'!$B$50+'Motore 2021'!$B$53)/365)*$F$15)*10%),(('Motore 2026'!$B$53/365)*$F$15)+(('Motore 2026'!$B$53/365)*$F$15)*10%),0)</f>
        <v>0</v>
      </c>
      <c r="BK30" s="130">
        <v>0</v>
      </c>
      <c r="BL30" s="130">
        <f>IF(H30&lt;&gt;0,IF($C$18="SI",((('Motore 2026'!$B$47+'Motore 2026'!$B$50+'Motore 2026'!$B$53)/365)*$F$15),(('Motore 2026'!$B$53/365)*$F$15)),0)</f>
        <v>0</v>
      </c>
      <c r="BM30" s="130">
        <v>0</v>
      </c>
      <c r="BN30" s="130">
        <f t="shared" si="26"/>
        <v>0</v>
      </c>
      <c r="BO30" s="132">
        <f t="shared" si="27"/>
        <v>0</v>
      </c>
      <c r="BP30" s="41"/>
    </row>
    <row r="31" spans="1:69" x14ac:dyDescent="0.25">
      <c r="A31" s="72" t="s">
        <v>1</v>
      </c>
      <c r="B31" s="50">
        <v>0</v>
      </c>
      <c r="C31" s="50">
        <v>0</v>
      </c>
      <c r="D31" s="135">
        <v>0</v>
      </c>
      <c r="E31" s="50">
        <f>IF(H31&lt;&gt;0,1,0)</f>
        <v>0</v>
      </c>
      <c r="F31" s="169" t="s">
        <v>8</v>
      </c>
      <c r="G31" s="69">
        <f t="shared" si="0"/>
        <v>0</v>
      </c>
      <c r="H31" s="69">
        <f t="shared" si="1"/>
        <v>0</v>
      </c>
      <c r="I31" s="70">
        <f t="shared" si="2"/>
        <v>0</v>
      </c>
      <c r="J31" s="136">
        <f t="shared" si="3"/>
        <v>0</v>
      </c>
      <c r="K31" s="71">
        <f t="shared" si="4"/>
        <v>0</v>
      </c>
      <c r="L31" s="137">
        <f t="shared" si="5"/>
        <v>0</v>
      </c>
      <c r="M31" s="120">
        <f>IF(K31&lt;'Motore 2026'!$H$28,Ripartizione!K31,'Motore 2026'!$H$28)</f>
        <v>0</v>
      </c>
      <c r="N31" s="138">
        <f>IF(L31&lt;'Motore 2021'!$H$28,Ripartizione!L31,'Motore 2021'!$H$28)</f>
        <v>0</v>
      </c>
      <c r="O31" s="120">
        <f t="shared" si="6"/>
        <v>0</v>
      </c>
      <c r="P31" s="138">
        <f t="shared" si="7"/>
        <v>0</v>
      </c>
      <c r="Q31" s="120">
        <f>ROUND(O31*'Motore 2026'!$E$28,2)</f>
        <v>0</v>
      </c>
      <c r="R31" s="138">
        <f>ROUND(P31*'Motore 2021'!$E$28,2)</f>
        <v>0</v>
      </c>
      <c r="S31" s="120">
        <f>IF((K31-M31)&lt;'Motore 2026'!$H$29,(K31-M31),'Motore 2026'!$H$29)</f>
        <v>0</v>
      </c>
      <c r="T31" s="138">
        <f>IF((L31-N31)&lt;'Motore 2021'!$H$29,(L31-N31),'Motore 2021'!$H$29)</f>
        <v>0</v>
      </c>
      <c r="U31" s="120">
        <f t="shared" si="8"/>
        <v>0</v>
      </c>
      <c r="V31" s="138">
        <f t="shared" si="9"/>
        <v>0</v>
      </c>
      <c r="W31" s="120">
        <f>ROUND(U31*'Motore 2026'!$E$29,2)</f>
        <v>0</v>
      </c>
      <c r="X31" s="138">
        <f>ROUND(V31*'Motore 2021'!$E$29,2)</f>
        <v>0</v>
      </c>
      <c r="Y31" s="120">
        <f>IF(K31-M31-S31&lt;'Motore 2026'!$H$30,(Ripartizione!K31-Ripartizione!M31-Ripartizione!S31),'Motore 2026'!$H$30)</f>
        <v>0</v>
      </c>
      <c r="Z31" s="138">
        <f>IF(L31-N31-T31&lt;'Motore 2021'!$H$30,(Ripartizione!L31-Ripartizione!N31-Ripartizione!T31),'Motore 2021'!$H$30)</f>
        <v>0</v>
      </c>
      <c r="AA31" s="120">
        <f t="shared" si="10"/>
        <v>0</v>
      </c>
      <c r="AB31" s="138">
        <f t="shared" si="11"/>
        <v>0</v>
      </c>
      <c r="AC31" s="120">
        <f>ROUND(AA31*'Motore 2026'!$E$30,2)</f>
        <v>0</v>
      </c>
      <c r="AD31" s="138">
        <f>ROUND(AB31*'Motore 2021'!$E$30,2)</f>
        <v>0</v>
      </c>
      <c r="AE31" s="120">
        <f>IF((K31-M31-S31-Y31)&lt;'Motore 2026'!$H$31, (K31-M31-S31-Y31),'Motore 2026'!$H$31)</f>
        <v>0</v>
      </c>
      <c r="AF31" s="138">
        <f>IF((L31-N31-T31-Z31)&lt;'Motore 2021'!$H$31, (L31-N31-T31-Z31),'Motore 2021'!$H$31)</f>
        <v>0</v>
      </c>
      <c r="AG31" s="120">
        <f t="shared" si="12"/>
        <v>0</v>
      </c>
      <c r="AH31" s="138">
        <f t="shared" si="13"/>
        <v>0</v>
      </c>
      <c r="AI31" s="120">
        <f>ROUND(AG31*'Motore 2026'!$E$31,2)</f>
        <v>0</v>
      </c>
      <c r="AJ31" s="138">
        <f>ROUND(AH31*'Motore 2021'!$E$31,2)</f>
        <v>0</v>
      </c>
      <c r="AK31" s="120">
        <f t="shared" si="18"/>
        <v>0</v>
      </c>
      <c r="AL31" s="138">
        <f t="shared" si="19"/>
        <v>0</v>
      </c>
      <c r="AM31" s="120">
        <f t="shared" si="14"/>
        <v>0</v>
      </c>
      <c r="AN31" s="138">
        <f t="shared" si="15"/>
        <v>0</v>
      </c>
      <c r="AO31" s="120">
        <f>ROUND(AM31*'Motore 2026'!$E$32,2)</f>
        <v>0</v>
      </c>
      <c r="AP31" s="138">
        <f>ROUND(AN31*'Motore 2021'!$E$32,2)</f>
        <v>0</v>
      </c>
      <c r="AQ31" s="127">
        <f>IF(B31&lt;&gt;0,((Q31+R31)*Ripartizione!B31),Q31+R31)</f>
        <v>0</v>
      </c>
      <c r="AR31" s="127">
        <f>IF(B31&lt;&gt;0,((Ripartizione!B31*W31)+(Ripartizione!B31*X31)), W31+X31)</f>
        <v>0</v>
      </c>
      <c r="AS31" s="127">
        <f t="shared" si="16"/>
        <v>0</v>
      </c>
      <c r="AT31" s="127">
        <f>IF(B31&lt;&gt;0,((Ripartizione!B31*AI31)+(Ripartizione!B31*AJ31)), AI31+AJ31)</f>
        <v>0</v>
      </c>
      <c r="AU31" s="127">
        <f>IF(B31&lt;&gt;0,((Ripartizione!B31*AO31)+(Ripartizione!B31*AP31)), AO31+AP31)</f>
        <v>0</v>
      </c>
      <c r="AV31" s="127">
        <f t="shared" si="20"/>
        <v>0</v>
      </c>
      <c r="AW31" s="127">
        <f t="shared" si="21"/>
        <v>0</v>
      </c>
      <c r="AX31" s="127">
        <f>IF($C$18="SI",((C31*'Motore 2021'!$B$35) + (D31*'Motore 2021'!$B$35)),0)</f>
        <v>0</v>
      </c>
      <c r="AY31" s="128">
        <f>IF($C$18="SI",((C31*'Motore 2021'!$B$35)+(C31*'Motore 2021'!$B$35)*10% + (D31*'Motore 2021'!$B$35)+(D31*'Motore 2021'!$B$35)*10%),0)</f>
        <v>0</v>
      </c>
      <c r="AZ31" s="129">
        <f>IF($C$18="SI",(((C31*'Motore 2021'!$B$38))+((D31*'Motore 2021'!$B$38))),0)</f>
        <v>0</v>
      </c>
      <c r="BA31" s="128">
        <f>IF($C$18="SI",(((C31*'Motore 2021'!$B$38)+((C31*'Motore 2021'!$B$38)*10%))+((D31*'Motore 2021'!$B$38)+((D31*'Motore 2021'!$B$38)*10%))),0)</f>
        <v>0</v>
      </c>
      <c r="BB31" s="128">
        <f t="shared" si="22"/>
        <v>0</v>
      </c>
      <c r="BC31" s="130">
        <f t="shared" si="23"/>
        <v>0</v>
      </c>
      <c r="BD31" s="130">
        <f>IF($C$18="SI",(C31*3*('Motore 2021'!$B$41+'Motore 2021'!$B$42+'Motore 2021'!$B$43+'Motore 2021'!$B$44)),(C31*1*('Motore 2021'!$B$41+'Motore 2021'!$B$42+'Motore 2021'!$B$43+'Motore 2021'!$B$44)))</f>
        <v>0</v>
      </c>
      <c r="BE31" s="140">
        <f>IF($C$18="SI",(D31*3*('Motore 2021'!$B$41+'Motore 2021'!$B$42+'Motore 2021'!$D$43+'Motore 2021'!$B$44)),(D31*1*('Motore 2021'!$B$41+'Motore 2021'!$B$42+'Motore 2021'!$D$43+'Motore 2021'!$B$44)))</f>
        <v>0</v>
      </c>
      <c r="BF31" s="130">
        <f>IF($C$18="SI",(C31*3*('Motore 2021'!$B$41+'Motore 2021'!$B$42+'Motore 2021'!$B$43+'Motore 2021'!$B$44))+((C31*3*('Motore 2021'!$B$41+'Motore 2021'!$B$42+'Motore 2021'!$B$43+'Motore 2021'!$B$44))*10%),(C31*1*('Motore 2021'!$B$41+'Motore 2021'!$B$42+'Motore 2021'!$B$43+'Motore 2021'!$B$44))+((C31*1*('Motore 2021'!$B$41+'Motore 2021'!$B$42+'Motore 2021'!$B$43+'Motore 2021'!$B$44))*10%))</f>
        <v>0</v>
      </c>
      <c r="BG31" s="141">
        <f>IF($C$18="SI",(D31*3*('Motore 2021'!$B$41+'Motore 2021'!$B$42+'Motore 2021'!$D$43+'Motore 2021'!$B$44))+((D31*3*('Motore 2021'!$B$41+'Motore 2021'!$B$42+'Motore 2021'!$D$43+'Motore 2021'!$B$44))*10%),(D31*1*('Motore 2021'!$B$41+'Motore 2021'!$B$42+'Motore 2021'!$D$43+'Motore 2021'!$B$44))+((D31*1*('Motore 2021'!$B$41+'Motore 2021'!$B$42+'Motore 2021'!$D$43+'Motore 2021'!$B$44))*10%))</f>
        <v>0</v>
      </c>
      <c r="BH31" s="130">
        <f t="shared" si="24"/>
        <v>0</v>
      </c>
      <c r="BI31" s="130">
        <f t="shared" si="25"/>
        <v>0</v>
      </c>
      <c r="BJ31" s="130">
        <f>IF(H31&lt;&gt;0,IF($C$18="SI",((('Motore 2026'!$B$47+'Motore 2026'!$B$50+'Motore 2026'!$B$53)/365)*$F$15)+(((('Motore 2026'!$B$47+'Motore 2026'!$B$50+'Motore 2021'!$B$53)/365)*$F$15)*10%),(('Motore 2026'!$B$53/365)*$F$15)+(('Motore 2026'!$B$53/365)*$F$15)*10%),0)</f>
        <v>0</v>
      </c>
      <c r="BK31" s="130">
        <v>0</v>
      </c>
      <c r="BL31" s="130">
        <f>IF(H31&lt;&gt;0,IF($C$18="SI",((('Motore 2026'!$B$47+'Motore 2026'!$B$50+'Motore 2026'!$B$53)/365)*$F$15),(('Motore 2026'!$B$53/365)*$F$15)),0)</f>
        <v>0</v>
      </c>
      <c r="BM31" s="130">
        <v>0</v>
      </c>
      <c r="BN31" s="130">
        <f t="shared" si="26"/>
        <v>0</v>
      </c>
      <c r="BO31" s="132">
        <f t="shared" si="27"/>
        <v>0</v>
      </c>
      <c r="BP31" s="41"/>
    </row>
    <row r="32" spans="1:69" x14ac:dyDescent="0.25">
      <c r="A32" s="72" t="s">
        <v>2</v>
      </c>
      <c r="B32" s="50">
        <v>0</v>
      </c>
      <c r="C32" s="50">
        <v>0</v>
      </c>
      <c r="D32" s="135">
        <v>0</v>
      </c>
      <c r="E32" s="50">
        <f t="shared" si="17"/>
        <v>0</v>
      </c>
      <c r="F32" s="169" t="s">
        <v>8</v>
      </c>
      <c r="G32" s="69">
        <f t="shared" si="0"/>
        <v>0</v>
      </c>
      <c r="H32" s="69">
        <f t="shared" si="1"/>
        <v>0</v>
      </c>
      <c r="I32" s="70">
        <f t="shared" si="2"/>
        <v>0</v>
      </c>
      <c r="J32" s="136">
        <f t="shared" si="3"/>
        <v>0</v>
      </c>
      <c r="K32" s="71">
        <f t="shared" si="4"/>
        <v>0</v>
      </c>
      <c r="L32" s="137">
        <f t="shared" si="5"/>
        <v>0</v>
      </c>
      <c r="M32" s="120">
        <f>IF(K32&lt;'Motore 2026'!$H$28,Ripartizione!K32,'Motore 2026'!$H$28)</f>
        <v>0</v>
      </c>
      <c r="N32" s="138">
        <f>IF(L32&lt;'Motore 2021'!$H$28,Ripartizione!L32,'Motore 2021'!$H$28)</f>
        <v>0</v>
      </c>
      <c r="O32" s="120">
        <f t="shared" si="6"/>
        <v>0</v>
      </c>
      <c r="P32" s="138">
        <f t="shared" si="7"/>
        <v>0</v>
      </c>
      <c r="Q32" s="120">
        <f>ROUND(O32*'Motore 2026'!$E$28,2)</f>
        <v>0</v>
      </c>
      <c r="R32" s="138">
        <f>ROUND(P32*'Motore 2021'!$E$28,2)</f>
        <v>0</v>
      </c>
      <c r="S32" s="120">
        <f>IF((K32-M32)&lt;'Motore 2026'!$H$29,(K32-M32),'Motore 2026'!$H$29)</f>
        <v>0</v>
      </c>
      <c r="T32" s="138">
        <f>IF((L32-N32)&lt;'Motore 2021'!$H$29,(L32-N32),'Motore 2021'!$H$29)</f>
        <v>0</v>
      </c>
      <c r="U32" s="120">
        <f t="shared" si="8"/>
        <v>0</v>
      </c>
      <c r="V32" s="138">
        <f t="shared" si="9"/>
        <v>0</v>
      </c>
      <c r="W32" s="120">
        <f>ROUND(U32*'Motore 2026'!$E$29,2)</f>
        <v>0</v>
      </c>
      <c r="X32" s="138">
        <f>ROUND(V32*'Motore 2021'!$E$29,2)</f>
        <v>0</v>
      </c>
      <c r="Y32" s="120">
        <f>IF(K32-M32-S32&lt;'Motore 2026'!$H$30,(Ripartizione!K32-Ripartizione!M32-Ripartizione!S32),'Motore 2026'!$H$30)</f>
        <v>0</v>
      </c>
      <c r="Z32" s="138">
        <f>IF(L32-N32-T32&lt;'Motore 2021'!$H$30,(Ripartizione!L32-Ripartizione!N32-Ripartizione!T32),'Motore 2021'!$H$30)</f>
        <v>0</v>
      </c>
      <c r="AA32" s="120">
        <f t="shared" si="10"/>
        <v>0</v>
      </c>
      <c r="AB32" s="138">
        <f t="shared" si="11"/>
        <v>0</v>
      </c>
      <c r="AC32" s="120">
        <f>ROUND(AA32*'Motore 2026'!$E$30,2)</f>
        <v>0</v>
      </c>
      <c r="AD32" s="138">
        <f>ROUND(AB32*'Motore 2021'!$E$30,2)</f>
        <v>0</v>
      </c>
      <c r="AE32" s="120">
        <f>IF((K32-M32-S32-Y32)&lt;'Motore 2026'!$H$31, (K32-M32-S32-Y32),'Motore 2026'!$H$31)</f>
        <v>0</v>
      </c>
      <c r="AF32" s="138">
        <f>IF((L32-N32-T32-Z32)&lt;'Motore 2021'!$H$31, (L32-N32-T32-Z32),'Motore 2021'!$H$31)</f>
        <v>0</v>
      </c>
      <c r="AG32" s="120">
        <f t="shared" si="12"/>
        <v>0</v>
      </c>
      <c r="AH32" s="138">
        <f t="shared" si="13"/>
        <v>0</v>
      </c>
      <c r="AI32" s="120">
        <f>ROUND(AG32*'Motore 2026'!$E$31,2)</f>
        <v>0</v>
      </c>
      <c r="AJ32" s="138">
        <f>ROUND(AH32*'Motore 2021'!$E$31,2)</f>
        <v>0</v>
      </c>
      <c r="AK32" s="120">
        <f t="shared" si="18"/>
        <v>0</v>
      </c>
      <c r="AL32" s="138">
        <f t="shared" si="19"/>
        <v>0</v>
      </c>
      <c r="AM32" s="120">
        <f t="shared" si="14"/>
        <v>0</v>
      </c>
      <c r="AN32" s="138">
        <f t="shared" si="15"/>
        <v>0</v>
      </c>
      <c r="AO32" s="120">
        <f>ROUND(AM32*'Motore 2026'!$E$32,2)</f>
        <v>0</v>
      </c>
      <c r="AP32" s="138">
        <f>ROUND(AN32*'Motore 2021'!$E$32,2)</f>
        <v>0</v>
      </c>
      <c r="AQ32" s="127">
        <f>IF(B32&lt;&gt;0,((Q32+R32)*Ripartizione!B32),Q32+R32)</f>
        <v>0</v>
      </c>
      <c r="AR32" s="127">
        <f>IF(B32&lt;&gt;0,((Ripartizione!B32*W32)+(Ripartizione!B32*X32)), W32+X32)</f>
        <v>0</v>
      </c>
      <c r="AS32" s="127">
        <f t="shared" si="16"/>
        <v>0</v>
      </c>
      <c r="AT32" s="127">
        <f>IF(B32&lt;&gt;0,((Ripartizione!B32*AI32)+(Ripartizione!B32*AJ32)), AI32+AJ32)</f>
        <v>0</v>
      </c>
      <c r="AU32" s="127">
        <f>IF(B32&lt;&gt;0,((Ripartizione!B32*AO32)+(Ripartizione!B32*AP32)), AO32+AP32)</f>
        <v>0</v>
      </c>
      <c r="AV32" s="127">
        <f t="shared" si="20"/>
        <v>0</v>
      </c>
      <c r="AW32" s="127">
        <f t="shared" si="21"/>
        <v>0</v>
      </c>
      <c r="AX32" s="127">
        <f>IF($C$18="SI",((C32*'Motore 2021'!$B$35) + (D32*'Motore 2021'!$B$35)),0)</f>
        <v>0</v>
      </c>
      <c r="AY32" s="128">
        <f>IF($C$18="SI",((C32*'Motore 2021'!$B$35)+(C32*'Motore 2021'!$B$35)*10% + (D32*'Motore 2021'!$B$35)+(D32*'Motore 2021'!$B$35)*10%),0)</f>
        <v>0</v>
      </c>
      <c r="AZ32" s="129">
        <f>IF($C$18="SI",(((C32*'Motore 2021'!$B$38))+((D32*'Motore 2021'!$B$38))),0)</f>
        <v>0</v>
      </c>
      <c r="BA32" s="128">
        <f>IF($C$18="SI",(((C32*'Motore 2021'!$B$38)+((C32*'Motore 2021'!$B$38)*10%))+((D32*'Motore 2021'!$B$38)+((D32*'Motore 2021'!$B$38)*10%))),0)</f>
        <v>0</v>
      </c>
      <c r="BB32" s="128">
        <f t="shared" si="22"/>
        <v>0</v>
      </c>
      <c r="BC32" s="130">
        <f t="shared" si="23"/>
        <v>0</v>
      </c>
      <c r="BD32" s="130">
        <f>IF($C$18="SI",(C32*3*('Motore 2021'!$B$41+'Motore 2021'!$B$42+'Motore 2021'!$B$43+'Motore 2021'!$B$44)),(C32*1*('Motore 2021'!$B$41+'Motore 2021'!$B$42+'Motore 2021'!$B$43+'Motore 2021'!$B$44)))</f>
        <v>0</v>
      </c>
      <c r="BE32" s="140">
        <f>IF($C$18="SI",(D32*3*('Motore 2021'!$B$41+'Motore 2021'!$B$42+'Motore 2021'!$D$43+'Motore 2021'!$B$44)),(D32*1*('Motore 2021'!$B$41+'Motore 2021'!$B$42+'Motore 2021'!$D$43+'Motore 2021'!$B$44)))</f>
        <v>0</v>
      </c>
      <c r="BF32" s="130">
        <f>IF($C$18="SI",(C32*3*('Motore 2021'!$B$41+'Motore 2021'!$B$42+'Motore 2021'!$B$43+'Motore 2021'!$B$44))+((C32*3*('Motore 2021'!$B$41+'Motore 2021'!$B$42+'Motore 2021'!$B$43+'Motore 2021'!$B$44))*10%),(C32*1*('Motore 2021'!$B$41+'Motore 2021'!$B$42+'Motore 2021'!$B$43+'Motore 2021'!$B$44))+((C32*1*('Motore 2021'!$B$41+'Motore 2021'!$B$42+'Motore 2021'!$B$43+'Motore 2021'!$B$44))*10%))</f>
        <v>0</v>
      </c>
      <c r="BG32" s="141">
        <f>IF($C$18="SI",(D32*3*('Motore 2021'!$B$41+'Motore 2021'!$B$42+'Motore 2021'!$D$43+'Motore 2021'!$B$44))+((D32*3*('Motore 2021'!$B$41+'Motore 2021'!$B$42+'Motore 2021'!$D$43+'Motore 2021'!$B$44))*10%),(D32*1*('Motore 2021'!$B$41+'Motore 2021'!$B$42+'Motore 2021'!$D$43+'Motore 2021'!$B$44))+((D32*1*('Motore 2021'!$B$41+'Motore 2021'!$B$42+'Motore 2021'!$D$43+'Motore 2021'!$B$44))*10%))</f>
        <v>0</v>
      </c>
      <c r="BH32" s="130">
        <f t="shared" si="24"/>
        <v>0</v>
      </c>
      <c r="BI32" s="130">
        <f t="shared" si="25"/>
        <v>0</v>
      </c>
      <c r="BJ32" s="130">
        <f>IF(H32&lt;&gt;0,IF($C$18="SI",((('Motore 2026'!$B$47+'Motore 2026'!$B$50+'Motore 2026'!$B$53)/365)*$F$15)+(((('Motore 2026'!$B$47+'Motore 2026'!$B$50+'Motore 2021'!$B$53)/365)*$F$15)*10%),(('Motore 2026'!$B$53/365)*$F$15)+(('Motore 2026'!$B$53/365)*$F$15)*10%),0)</f>
        <v>0</v>
      </c>
      <c r="BK32" s="130">
        <v>0</v>
      </c>
      <c r="BL32" s="130">
        <f>IF(H32&lt;&gt;0,IF($C$18="SI",((('Motore 2026'!$B$47+'Motore 2026'!$B$50+'Motore 2026'!$B$53)/365)*$F$15),(('Motore 2026'!$B$53/365)*$F$15)),0)</f>
        <v>0</v>
      </c>
      <c r="BM32" s="130">
        <v>0</v>
      </c>
      <c r="BN32" s="130">
        <f t="shared" si="26"/>
        <v>0</v>
      </c>
      <c r="BO32" s="132">
        <f t="shared" si="27"/>
        <v>0</v>
      </c>
      <c r="BP32" s="41"/>
    </row>
    <row r="33" spans="1:68" x14ac:dyDescent="0.25">
      <c r="A33" s="72" t="s">
        <v>3</v>
      </c>
      <c r="B33" s="50">
        <v>0</v>
      </c>
      <c r="C33" s="50">
        <v>0</v>
      </c>
      <c r="D33" s="135">
        <v>0</v>
      </c>
      <c r="E33" s="50">
        <f t="shared" si="17"/>
        <v>0</v>
      </c>
      <c r="F33" s="169" t="s">
        <v>8</v>
      </c>
      <c r="G33" s="69">
        <f t="shared" si="0"/>
        <v>0</v>
      </c>
      <c r="H33" s="69">
        <f t="shared" si="1"/>
        <v>0</v>
      </c>
      <c r="I33" s="70">
        <f t="shared" si="2"/>
        <v>0</v>
      </c>
      <c r="J33" s="136">
        <f t="shared" si="3"/>
        <v>0</v>
      </c>
      <c r="K33" s="71">
        <f t="shared" si="4"/>
        <v>0</v>
      </c>
      <c r="L33" s="137">
        <f t="shared" si="5"/>
        <v>0</v>
      </c>
      <c r="M33" s="120">
        <f>IF(K33&lt;'Motore 2026'!$H$28,Ripartizione!K33,'Motore 2026'!$H$28)</f>
        <v>0</v>
      </c>
      <c r="N33" s="138">
        <f>IF(L33&lt;'Motore 2021'!$H$28,Ripartizione!L33,'Motore 2021'!$H$28)</f>
        <v>0</v>
      </c>
      <c r="O33" s="120">
        <f t="shared" si="6"/>
        <v>0</v>
      </c>
      <c r="P33" s="138">
        <f t="shared" si="7"/>
        <v>0</v>
      </c>
      <c r="Q33" s="120">
        <f>ROUND(O33*'Motore 2026'!$E$28,2)</f>
        <v>0</v>
      </c>
      <c r="R33" s="138">
        <f>ROUND(P33*'Motore 2021'!$E$28,2)</f>
        <v>0</v>
      </c>
      <c r="S33" s="120">
        <f>IF((K33-M33)&lt;'Motore 2026'!$H$29,(K33-M33),'Motore 2026'!$H$29)</f>
        <v>0</v>
      </c>
      <c r="T33" s="138">
        <f>IF((L33-N33)&lt;'Motore 2021'!$H$29,(L33-N33),'Motore 2021'!$H$29)</f>
        <v>0</v>
      </c>
      <c r="U33" s="120">
        <f t="shared" si="8"/>
        <v>0</v>
      </c>
      <c r="V33" s="138">
        <f t="shared" si="9"/>
        <v>0</v>
      </c>
      <c r="W33" s="120">
        <f>ROUND(U33*'Motore 2026'!$E$29,2)</f>
        <v>0</v>
      </c>
      <c r="X33" s="138">
        <f>ROUND(V33*'Motore 2021'!$E$29,2)</f>
        <v>0</v>
      </c>
      <c r="Y33" s="120">
        <f>IF(K33-M33-S33&lt;'Motore 2026'!$H$30,(Ripartizione!K33-Ripartizione!M33-Ripartizione!S33),'Motore 2026'!$H$30)</f>
        <v>0</v>
      </c>
      <c r="Z33" s="138">
        <f>IF(L33-N33-T33&lt;'Motore 2021'!$H$30,(Ripartizione!L33-Ripartizione!N33-Ripartizione!T33),'Motore 2021'!$H$30)</f>
        <v>0</v>
      </c>
      <c r="AA33" s="120">
        <f t="shared" si="10"/>
        <v>0</v>
      </c>
      <c r="AB33" s="138">
        <f t="shared" si="11"/>
        <v>0</v>
      </c>
      <c r="AC33" s="120">
        <f>ROUND(AA33*'Motore 2026'!$E$30,2)</f>
        <v>0</v>
      </c>
      <c r="AD33" s="138">
        <f>ROUND(AB33*'Motore 2021'!$E$30,2)</f>
        <v>0</v>
      </c>
      <c r="AE33" s="120">
        <f>IF((K33-M33-S33-Y33)&lt;'Motore 2026'!$H$31, (K33-M33-S33-Y33),'Motore 2026'!$H$31)</f>
        <v>0</v>
      </c>
      <c r="AF33" s="138">
        <f>IF((L33-N33-T33-Z33)&lt;'Motore 2021'!$H$31, (L33-N33-T33-Z33),'Motore 2021'!$H$31)</f>
        <v>0</v>
      </c>
      <c r="AG33" s="120">
        <f t="shared" si="12"/>
        <v>0</v>
      </c>
      <c r="AH33" s="138">
        <f t="shared" si="13"/>
        <v>0</v>
      </c>
      <c r="AI33" s="120">
        <f>ROUND(AG33*'Motore 2026'!$E$31,2)</f>
        <v>0</v>
      </c>
      <c r="AJ33" s="138">
        <f>ROUND(AH33*'Motore 2021'!$E$31,2)</f>
        <v>0</v>
      </c>
      <c r="AK33" s="120">
        <f t="shared" si="18"/>
        <v>0</v>
      </c>
      <c r="AL33" s="138">
        <f t="shared" si="19"/>
        <v>0</v>
      </c>
      <c r="AM33" s="120">
        <f t="shared" si="14"/>
        <v>0</v>
      </c>
      <c r="AN33" s="138">
        <f t="shared" si="15"/>
        <v>0</v>
      </c>
      <c r="AO33" s="120">
        <f>ROUND(AM33*'Motore 2026'!$E$32,2)</f>
        <v>0</v>
      </c>
      <c r="AP33" s="138">
        <f>ROUND(AN33*'Motore 2021'!$E$32,2)</f>
        <v>0</v>
      </c>
      <c r="AQ33" s="127">
        <f>IF(B33&lt;&gt;0,((Q33+R33)*Ripartizione!B33),Q33+R33)</f>
        <v>0</v>
      </c>
      <c r="AR33" s="127">
        <f>IF(B33&lt;&gt;0,((Ripartizione!B33*W33)+(Ripartizione!B33*X33)), W33+X33)</f>
        <v>0</v>
      </c>
      <c r="AS33" s="127">
        <f t="shared" si="16"/>
        <v>0</v>
      </c>
      <c r="AT33" s="127">
        <f>IF(B33&lt;&gt;0,((Ripartizione!B33*AI33)+(Ripartizione!B33*AJ33)), AI33+AJ33)</f>
        <v>0</v>
      </c>
      <c r="AU33" s="127">
        <f>IF(B33&lt;&gt;0,((Ripartizione!B33*AO33)+(Ripartizione!B33*AP33)), AO33+AP33)</f>
        <v>0</v>
      </c>
      <c r="AV33" s="127">
        <f t="shared" si="20"/>
        <v>0</v>
      </c>
      <c r="AW33" s="127">
        <f t="shared" si="21"/>
        <v>0</v>
      </c>
      <c r="AX33" s="127">
        <f>IF($C$18="SI",((C33*'Motore 2021'!$B$35) + (D33*'Motore 2021'!$B$35)),0)</f>
        <v>0</v>
      </c>
      <c r="AY33" s="128">
        <f>IF($C$18="SI",((C33*'Motore 2021'!$B$35)+(C33*'Motore 2021'!$B$35)*10% + (D33*'Motore 2021'!$B$35)+(D33*'Motore 2021'!$B$35)*10%),0)</f>
        <v>0</v>
      </c>
      <c r="AZ33" s="129">
        <f>IF($C$18="SI",(((C33*'Motore 2021'!$B$38))+((D33*'Motore 2021'!$B$38))),0)</f>
        <v>0</v>
      </c>
      <c r="BA33" s="128">
        <f>IF($C$18="SI",(((C33*'Motore 2021'!$B$38)+((C33*'Motore 2021'!$B$38)*10%))+((D33*'Motore 2021'!$B$38)+((D33*'Motore 2021'!$B$38)*10%))),0)</f>
        <v>0</v>
      </c>
      <c r="BB33" s="128">
        <f t="shared" si="22"/>
        <v>0</v>
      </c>
      <c r="BC33" s="130">
        <f t="shared" si="23"/>
        <v>0</v>
      </c>
      <c r="BD33" s="130">
        <f>IF($C$18="SI",(C33*3*('Motore 2021'!$B$41+'Motore 2021'!$B$42+'Motore 2021'!$B$43+'Motore 2021'!$B$44)),(C33*1*('Motore 2021'!$B$41+'Motore 2021'!$B$42+'Motore 2021'!$B$43+'Motore 2021'!$B$44)))</f>
        <v>0</v>
      </c>
      <c r="BE33" s="140">
        <f>IF($C$18="SI",(D33*3*('Motore 2021'!$B$41+'Motore 2021'!$B$42+'Motore 2021'!$D$43+'Motore 2021'!$B$44)),(D33*1*('Motore 2021'!$B$41+'Motore 2021'!$B$42+'Motore 2021'!$D$43+'Motore 2021'!$B$44)))</f>
        <v>0</v>
      </c>
      <c r="BF33" s="130">
        <f>IF($C$18="SI",(C33*3*('Motore 2021'!$B$41+'Motore 2021'!$B$42+'Motore 2021'!$B$43+'Motore 2021'!$B$44))+((C33*3*('Motore 2021'!$B$41+'Motore 2021'!$B$42+'Motore 2021'!$B$43+'Motore 2021'!$B$44))*10%),(C33*1*('Motore 2021'!$B$41+'Motore 2021'!$B$42+'Motore 2021'!$B$43+'Motore 2021'!$B$44))+((C33*1*('Motore 2021'!$B$41+'Motore 2021'!$B$42+'Motore 2021'!$B$43+'Motore 2021'!$B$44))*10%))</f>
        <v>0</v>
      </c>
      <c r="BG33" s="141">
        <f>IF($C$18="SI",(D33*3*('Motore 2021'!$B$41+'Motore 2021'!$B$42+'Motore 2021'!$D$43+'Motore 2021'!$B$44))+((D33*3*('Motore 2021'!$B$41+'Motore 2021'!$B$42+'Motore 2021'!$D$43+'Motore 2021'!$B$44))*10%),(D33*1*('Motore 2021'!$B$41+'Motore 2021'!$B$42+'Motore 2021'!$D$43+'Motore 2021'!$B$44))+((D33*1*('Motore 2021'!$B$41+'Motore 2021'!$B$42+'Motore 2021'!$D$43+'Motore 2021'!$B$44))*10%))</f>
        <v>0</v>
      </c>
      <c r="BH33" s="130">
        <f t="shared" si="24"/>
        <v>0</v>
      </c>
      <c r="BI33" s="130">
        <f t="shared" si="25"/>
        <v>0</v>
      </c>
      <c r="BJ33" s="130">
        <f>IF(H33&lt;&gt;0,IF($C$18="SI",((('Motore 2026'!$B$47+'Motore 2026'!$B$50+'Motore 2026'!$B$53)/365)*$F$15)+(((('Motore 2026'!$B$47+'Motore 2026'!$B$50+'Motore 2021'!$B$53)/365)*$F$15)*10%),(('Motore 2026'!$B$53/365)*$F$15)+(('Motore 2026'!$B$53/365)*$F$15)*10%),0)</f>
        <v>0</v>
      </c>
      <c r="BK33" s="130">
        <v>0</v>
      </c>
      <c r="BL33" s="130">
        <f>IF(H33&lt;&gt;0,IF($C$18="SI",((('Motore 2026'!$B$47+'Motore 2026'!$B$50+'Motore 2026'!$B$53)/365)*$F$15),(('Motore 2026'!$B$53/365)*$F$15)),0)</f>
        <v>0</v>
      </c>
      <c r="BM33" s="130">
        <v>0</v>
      </c>
      <c r="BN33" s="130">
        <f t="shared" si="26"/>
        <v>0</v>
      </c>
      <c r="BO33" s="132">
        <f t="shared" si="27"/>
        <v>0</v>
      </c>
      <c r="BP33" s="41"/>
    </row>
    <row r="34" spans="1:68" x14ac:dyDescent="0.25">
      <c r="A34" s="72" t="s">
        <v>4</v>
      </c>
      <c r="B34" s="50">
        <v>0</v>
      </c>
      <c r="C34" s="50">
        <v>0</v>
      </c>
      <c r="D34" s="135">
        <v>0</v>
      </c>
      <c r="E34" s="50">
        <f t="shared" si="17"/>
        <v>0</v>
      </c>
      <c r="F34" s="169" t="s">
        <v>8</v>
      </c>
      <c r="G34" s="69">
        <f t="shared" si="0"/>
        <v>0</v>
      </c>
      <c r="H34" s="69">
        <f t="shared" si="1"/>
        <v>0</v>
      </c>
      <c r="I34" s="70">
        <f t="shared" si="2"/>
        <v>0</v>
      </c>
      <c r="J34" s="136">
        <f t="shared" si="3"/>
        <v>0</v>
      </c>
      <c r="K34" s="71">
        <f t="shared" si="4"/>
        <v>0</v>
      </c>
      <c r="L34" s="137">
        <f t="shared" si="5"/>
        <v>0</v>
      </c>
      <c r="M34" s="120">
        <f>IF(K34&lt;'Motore 2026'!$H$28,Ripartizione!K34,'Motore 2026'!$H$28)</f>
        <v>0</v>
      </c>
      <c r="N34" s="138">
        <f>IF(L34&lt;'Motore 2021'!$H$28,Ripartizione!L34,'Motore 2021'!$H$28)</f>
        <v>0</v>
      </c>
      <c r="O34" s="120">
        <f t="shared" si="6"/>
        <v>0</v>
      </c>
      <c r="P34" s="138">
        <f t="shared" si="7"/>
        <v>0</v>
      </c>
      <c r="Q34" s="120">
        <f>ROUND(O34*'Motore 2026'!$E$28,2)</f>
        <v>0</v>
      </c>
      <c r="R34" s="138">
        <f>ROUND(P34*'Motore 2021'!$E$28,2)</f>
        <v>0</v>
      </c>
      <c r="S34" s="120">
        <f>IF((K34-M34)&lt;'Motore 2026'!$H$29,(K34-M34),'Motore 2026'!$H$29)</f>
        <v>0</v>
      </c>
      <c r="T34" s="138">
        <f>IF((L34-N34)&lt;'Motore 2021'!$H$29,(L34-N34),'Motore 2021'!$H$29)</f>
        <v>0</v>
      </c>
      <c r="U34" s="120">
        <f t="shared" si="8"/>
        <v>0</v>
      </c>
      <c r="V34" s="138">
        <f t="shared" si="9"/>
        <v>0</v>
      </c>
      <c r="W34" s="120">
        <f>ROUND(U34*'Motore 2026'!$E$29,2)</f>
        <v>0</v>
      </c>
      <c r="X34" s="138">
        <f>ROUND(V34*'Motore 2021'!$E$29,2)</f>
        <v>0</v>
      </c>
      <c r="Y34" s="120">
        <f>IF(K34-M34-S34&lt;'Motore 2026'!$H$30,(Ripartizione!K34-Ripartizione!M34-Ripartizione!S34),'Motore 2026'!$H$30)</f>
        <v>0</v>
      </c>
      <c r="Z34" s="138">
        <f>IF(L34-N34-T34&lt;'Motore 2021'!$H$30,(Ripartizione!L34-Ripartizione!N34-Ripartizione!T34),'Motore 2021'!$H$30)</f>
        <v>0</v>
      </c>
      <c r="AA34" s="120">
        <f t="shared" si="10"/>
        <v>0</v>
      </c>
      <c r="AB34" s="138">
        <f t="shared" si="11"/>
        <v>0</v>
      </c>
      <c r="AC34" s="120">
        <f>ROUND(AA34*'Motore 2026'!$E$30,2)</f>
        <v>0</v>
      </c>
      <c r="AD34" s="138">
        <f>ROUND(AB34*'Motore 2021'!$E$30,2)</f>
        <v>0</v>
      </c>
      <c r="AE34" s="120">
        <f>IF((K34-M34-S34-Y34)&lt;'Motore 2026'!$H$31, (K34-M34-S34-Y34),'Motore 2026'!$H$31)</f>
        <v>0</v>
      </c>
      <c r="AF34" s="138">
        <f>IF((L34-N34-T34-Z34)&lt;'Motore 2021'!$H$31, (L34-N34-T34-Z34),'Motore 2021'!$H$31)</f>
        <v>0</v>
      </c>
      <c r="AG34" s="120">
        <f t="shared" si="12"/>
        <v>0</v>
      </c>
      <c r="AH34" s="138">
        <f t="shared" si="13"/>
        <v>0</v>
      </c>
      <c r="AI34" s="120">
        <f>ROUND(AG34*'Motore 2026'!$E$31,2)</f>
        <v>0</v>
      </c>
      <c r="AJ34" s="138">
        <f>ROUND(AH34*'Motore 2021'!$E$31,2)</f>
        <v>0</v>
      </c>
      <c r="AK34" s="120">
        <f t="shared" si="18"/>
        <v>0</v>
      </c>
      <c r="AL34" s="138">
        <f t="shared" si="19"/>
        <v>0</v>
      </c>
      <c r="AM34" s="120">
        <f t="shared" si="14"/>
        <v>0</v>
      </c>
      <c r="AN34" s="138">
        <f t="shared" si="15"/>
        <v>0</v>
      </c>
      <c r="AO34" s="120">
        <f>ROUND(AM34*'Motore 2026'!$E$32,2)</f>
        <v>0</v>
      </c>
      <c r="AP34" s="138">
        <f>ROUND(AN34*'Motore 2021'!$E$32,2)</f>
        <v>0</v>
      </c>
      <c r="AQ34" s="127">
        <f>IF(B34&lt;&gt;0,((Q34+R34)*Ripartizione!B34),Q34+R34)</f>
        <v>0</v>
      </c>
      <c r="AR34" s="127">
        <f>IF(B34&lt;&gt;0,((Ripartizione!B34*W34)+(Ripartizione!B34*X34)), W34+X34)</f>
        <v>0</v>
      </c>
      <c r="AS34" s="127">
        <f t="shared" si="16"/>
        <v>0</v>
      </c>
      <c r="AT34" s="127">
        <f>IF(B34&lt;&gt;0,((Ripartizione!B34*AI34)+(Ripartizione!B34*AJ34)), AI34+AJ34)</f>
        <v>0</v>
      </c>
      <c r="AU34" s="127">
        <f>IF(B34&lt;&gt;0,((Ripartizione!B34*AO34)+(Ripartizione!B34*AP34)), AO34+AP34)</f>
        <v>0</v>
      </c>
      <c r="AV34" s="127">
        <f t="shared" si="20"/>
        <v>0</v>
      </c>
      <c r="AW34" s="127">
        <f t="shared" si="21"/>
        <v>0</v>
      </c>
      <c r="AX34" s="127">
        <f>IF($C$18="SI",((C34*'Motore 2021'!$B$35) + (D34*'Motore 2021'!$B$35)),0)</f>
        <v>0</v>
      </c>
      <c r="AY34" s="128">
        <f>IF($C$18="SI",((C34*'Motore 2021'!$B$35)+(C34*'Motore 2021'!$B$35)*10% + (D34*'Motore 2021'!$B$35)+(D34*'Motore 2021'!$B$35)*10%),0)</f>
        <v>0</v>
      </c>
      <c r="AZ34" s="129">
        <f>IF($C$18="SI",(((C34*'Motore 2021'!$B$38))+((D34*'Motore 2021'!$B$38))),0)</f>
        <v>0</v>
      </c>
      <c r="BA34" s="128">
        <f>IF($C$18="SI",(((C34*'Motore 2021'!$B$38)+((C34*'Motore 2021'!$B$38)*10%))+((D34*'Motore 2021'!$B$38)+((D34*'Motore 2021'!$B$38)*10%))),0)</f>
        <v>0</v>
      </c>
      <c r="BB34" s="128">
        <f t="shared" si="22"/>
        <v>0</v>
      </c>
      <c r="BC34" s="130">
        <f t="shared" si="23"/>
        <v>0</v>
      </c>
      <c r="BD34" s="130">
        <f>IF($C$18="SI",(C34*3*('Motore 2021'!$B$41+'Motore 2021'!$B$42+'Motore 2021'!$B$43+'Motore 2021'!$B$44)),(C34*1*('Motore 2021'!$B$41+'Motore 2021'!$B$42+'Motore 2021'!$B$43+'Motore 2021'!$B$44)))</f>
        <v>0</v>
      </c>
      <c r="BE34" s="140">
        <f>IF($C$18="SI",(D34*3*('Motore 2021'!$B$41+'Motore 2021'!$B$42+'Motore 2021'!$D$43+'Motore 2021'!$B$44)),(D34*1*('Motore 2021'!$B$41+'Motore 2021'!$B$42+'Motore 2021'!$D$43+'Motore 2021'!$B$44)))</f>
        <v>0</v>
      </c>
      <c r="BF34" s="130">
        <f>IF($C$18="SI",(C34*3*('Motore 2021'!$B$41+'Motore 2021'!$B$42+'Motore 2021'!$B$43+'Motore 2021'!$B$44))+((C34*3*('Motore 2021'!$B$41+'Motore 2021'!$B$42+'Motore 2021'!$B$43+'Motore 2021'!$B$44))*10%),(C34*1*('Motore 2021'!$B$41+'Motore 2021'!$B$42+'Motore 2021'!$B$43+'Motore 2021'!$B$44))+((C34*1*('Motore 2021'!$B$41+'Motore 2021'!$B$42+'Motore 2021'!$B$43+'Motore 2021'!$B$44))*10%))</f>
        <v>0</v>
      </c>
      <c r="BG34" s="141">
        <f>IF($C$18="SI",(D34*3*('Motore 2021'!$B$41+'Motore 2021'!$B$42+'Motore 2021'!$D$43+'Motore 2021'!$B$44))+((D34*3*('Motore 2021'!$B$41+'Motore 2021'!$B$42+'Motore 2021'!$D$43+'Motore 2021'!$B$44))*10%),(D34*1*('Motore 2021'!$B$41+'Motore 2021'!$B$42+'Motore 2021'!$D$43+'Motore 2021'!$B$44))+((D34*1*('Motore 2021'!$B$41+'Motore 2021'!$B$42+'Motore 2021'!$D$43+'Motore 2021'!$B$44))*10%))</f>
        <v>0</v>
      </c>
      <c r="BH34" s="130">
        <f t="shared" si="24"/>
        <v>0</v>
      </c>
      <c r="BI34" s="130">
        <f t="shared" si="25"/>
        <v>0</v>
      </c>
      <c r="BJ34" s="130">
        <f>IF(H34&lt;&gt;0,IF($C$18="SI",((('Motore 2026'!$B$47+'Motore 2026'!$B$50+'Motore 2026'!$B$53)/365)*$F$15)+(((('Motore 2026'!$B$47+'Motore 2026'!$B$50+'Motore 2021'!$B$53)/365)*$F$15)*10%),(('Motore 2026'!$B$53/365)*$F$15)+(('Motore 2026'!$B$53/365)*$F$15)*10%),0)</f>
        <v>0</v>
      </c>
      <c r="BK34" s="130">
        <v>0</v>
      </c>
      <c r="BL34" s="130">
        <f>IF(H34&lt;&gt;0,IF($C$18="SI",((('Motore 2026'!$B$47+'Motore 2026'!$B$50+'Motore 2026'!$B$53)/365)*$F$15),(('Motore 2026'!$B$53/365)*$F$15)),0)</f>
        <v>0</v>
      </c>
      <c r="BM34" s="130">
        <v>0</v>
      </c>
      <c r="BN34" s="130">
        <f t="shared" si="26"/>
        <v>0</v>
      </c>
      <c r="BO34" s="132">
        <f t="shared" si="27"/>
        <v>0</v>
      </c>
      <c r="BP34" s="41"/>
    </row>
    <row r="35" spans="1:68" x14ac:dyDescent="0.25">
      <c r="A35" s="72" t="s">
        <v>5</v>
      </c>
      <c r="B35" s="50">
        <v>0</v>
      </c>
      <c r="C35" s="50">
        <v>0</v>
      </c>
      <c r="D35" s="135">
        <v>0</v>
      </c>
      <c r="E35" s="50">
        <f t="shared" si="17"/>
        <v>0</v>
      </c>
      <c r="F35" s="169" t="s">
        <v>8</v>
      </c>
      <c r="G35" s="69">
        <f t="shared" si="0"/>
        <v>0</v>
      </c>
      <c r="H35" s="69">
        <f t="shared" si="1"/>
        <v>0</v>
      </c>
      <c r="I35" s="70">
        <f t="shared" si="2"/>
        <v>0</v>
      </c>
      <c r="J35" s="136">
        <f t="shared" si="3"/>
        <v>0</v>
      </c>
      <c r="K35" s="71">
        <f t="shared" si="4"/>
        <v>0</v>
      </c>
      <c r="L35" s="137">
        <f t="shared" si="5"/>
        <v>0</v>
      </c>
      <c r="M35" s="120">
        <f>IF(K35&lt;'Motore 2026'!$H$28,Ripartizione!K35,'Motore 2026'!$H$28)</f>
        <v>0</v>
      </c>
      <c r="N35" s="138">
        <f>IF(L35&lt;'Motore 2021'!$H$28,Ripartizione!L35,'Motore 2021'!$H$28)</f>
        <v>0</v>
      </c>
      <c r="O35" s="120">
        <f t="shared" si="6"/>
        <v>0</v>
      </c>
      <c r="P35" s="138">
        <f t="shared" si="7"/>
        <v>0</v>
      </c>
      <c r="Q35" s="120">
        <f>ROUND(O35*'Motore 2026'!$E$28,2)</f>
        <v>0</v>
      </c>
      <c r="R35" s="138">
        <f>ROUND(P35*'Motore 2021'!$E$28,2)</f>
        <v>0</v>
      </c>
      <c r="S35" s="120">
        <f>IF((K35-M35)&lt;'Motore 2026'!$H$29,(K35-M35),'Motore 2026'!$H$29)</f>
        <v>0</v>
      </c>
      <c r="T35" s="138">
        <f>IF((L35-N35)&lt;'Motore 2021'!$H$29,(L35-N35),'Motore 2021'!$H$29)</f>
        <v>0</v>
      </c>
      <c r="U35" s="120">
        <f t="shared" si="8"/>
        <v>0</v>
      </c>
      <c r="V35" s="138">
        <f t="shared" si="9"/>
        <v>0</v>
      </c>
      <c r="W35" s="120">
        <f>ROUND(U35*'Motore 2026'!$E$29,2)</f>
        <v>0</v>
      </c>
      <c r="X35" s="138">
        <f>ROUND(V35*'Motore 2021'!$E$29,2)</f>
        <v>0</v>
      </c>
      <c r="Y35" s="120">
        <f>IF(K35-M35-S35&lt;'Motore 2026'!$H$30,(Ripartizione!K35-Ripartizione!M35-Ripartizione!S35),'Motore 2026'!$H$30)</f>
        <v>0</v>
      </c>
      <c r="Z35" s="138">
        <f>IF(L35-N35-T35&lt;'Motore 2021'!$H$30,(Ripartizione!L35-Ripartizione!N35-Ripartizione!T35),'Motore 2021'!$H$30)</f>
        <v>0</v>
      </c>
      <c r="AA35" s="120">
        <f t="shared" si="10"/>
        <v>0</v>
      </c>
      <c r="AB35" s="138">
        <f t="shared" si="11"/>
        <v>0</v>
      </c>
      <c r="AC35" s="120">
        <f>ROUND(AA35*'Motore 2026'!$E$30,2)</f>
        <v>0</v>
      </c>
      <c r="AD35" s="138">
        <f>ROUND(AB35*'Motore 2021'!$E$30,2)</f>
        <v>0</v>
      </c>
      <c r="AE35" s="120">
        <f>IF((K35-M35-S35-Y35)&lt;'Motore 2026'!$H$31, (K35-M35-S35-Y35),'Motore 2026'!$H$31)</f>
        <v>0</v>
      </c>
      <c r="AF35" s="138">
        <f>IF((L35-N35-T35-Z35)&lt;'Motore 2021'!$H$31, (L35-N35-T35-Z35),'Motore 2021'!$H$31)</f>
        <v>0</v>
      </c>
      <c r="AG35" s="120">
        <f t="shared" si="12"/>
        <v>0</v>
      </c>
      <c r="AH35" s="138">
        <f t="shared" si="13"/>
        <v>0</v>
      </c>
      <c r="AI35" s="120">
        <f>ROUND(AG35*'Motore 2026'!$E$31,2)</f>
        <v>0</v>
      </c>
      <c r="AJ35" s="138">
        <f>ROUND(AH35*'Motore 2021'!$E$31,2)</f>
        <v>0</v>
      </c>
      <c r="AK35" s="120">
        <f t="shared" si="18"/>
        <v>0</v>
      </c>
      <c r="AL35" s="138">
        <f t="shared" si="19"/>
        <v>0</v>
      </c>
      <c r="AM35" s="120">
        <f t="shared" si="14"/>
        <v>0</v>
      </c>
      <c r="AN35" s="138">
        <f t="shared" si="15"/>
        <v>0</v>
      </c>
      <c r="AO35" s="120">
        <f>ROUND(AM35*'Motore 2026'!$E$32,2)</f>
        <v>0</v>
      </c>
      <c r="AP35" s="138">
        <f>ROUND(AN35*'Motore 2021'!$E$32,2)</f>
        <v>0</v>
      </c>
      <c r="AQ35" s="127">
        <f>IF(B35&lt;&gt;0,((Q35+R35)*Ripartizione!B35),Q35+R35)</f>
        <v>0</v>
      </c>
      <c r="AR35" s="127">
        <f>IF(B35&lt;&gt;0,((Ripartizione!B35*W35)+(Ripartizione!B35*X35)), W35+X35)</f>
        <v>0</v>
      </c>
      <c r="AS35" s="127">
        <f t="shared" si="16"/>
        <v>0</v>
      </c>
      <c r="AT35" s="127">
        <f>IF(B35&lt;&gt;0,((Ripartizione!B35*AI35)+(Ripartizione!B35*AJ35)), AI35+AJ35)</f>
        <v>0</v>
      </c>
      <c r="AU35" s="127">
        <f>IF(B35&lt;&gt;0,((Ripartizione!B35*AO35)+(Ripartizione!B35*AP35)), AO35+AP35)</f>
        <v>0</v>
      </c>
      <c r="AV35" s="127">
        <f t="shared" si="20"/>
        <v>0</v>
      </c>
      <c r="AW35" s="127">
        <f t="shared" si="21"/>
        <v>0</v>
      </c>
      <c r="AX35" s="127">
        <f>IF($C$18="SI",((C35*'Motore 2021'!$B$35) + (D35*'Motore 2021'!$B$35)),0)</f>
        <v>0</v>
      </c>
      <c r="AY35" s="128">
        <f>IF($C$18="SI",((C35*'Motore 2021'!$B$35)+(C35*'Motore 2021'!$B$35)*10% + (D35*'Motore 2021'!$B$35)+(D35*'Motore 2021'!$B$35)*10%),0)</f>
        <v>0</v>
      </c>
      <c r="AZ35" s="129">
        <f>IF($C$18="SI",(((C35*'Motore 2021'!$B$38))+((D35*'Motore 2021'!$B$38))),0)</f>
        <v>0</v>
      </c>
      <c r="BA35" s="128">
        <f>IF($C$18="SI",(((C35*'Motore 2021'!$B$38)+((C35*'Motore 2021'!$B$38)*10%))+((D35*'Motore 2021'!$B$38)+((D35*'Motore 2021'!$B$38)*10%))),0)</f>
        <v>0</v>
      </c>
      <c r="BB35" s="128">
        <f t="shared" si="22"/>
        <v>0</v>
      </c>
      <c r="BC35" s="130">
        <f t="shared" si="23"/>
        <v>0</v>
      </c>
      <c r="BD35" s="130">
        <f>IF($C$18="SI",(C35*3*('Motore 2021'!$B$41+'Motore 2021'!$B$42+'Motore 2021'!$B$43+'Motore 2021'!$B$44)),(C35*1*('Motore 2021'!$B$41+'Motore 2021'!$B$42+'Motore 2021'!$B$43+'Motore 2021'!$B$44)))</f>
        <v>0</v>
      </c>
      <c r="BE35" s="140">
        <f>IF($C$18="SI",(D35*3*('Motore 2021'!$B$41+'Motore 2021'!$B$42+'Motore 2021'!$D$43+'Motore 2021'!$B$44)),(D35*1*('Motore 2021'!$B$41+'Motore 2021'!$B$42+'Motore 2021'!$D$43+'Motore 2021'!$B$44)))</f>
        <v>0</v>
      </c>
      <c r="BF35" s="130">
        <f>IF($C$18="SI",(C35*3*('Motore 2021'!$B$41+'Motore 2021'!$B$42+'Motore 2021'!$B$43+'Motore 2021'!$B$44))+((C35*3*('Motore 2021'!$B$41+'Motore 2021'!$B$42+'Motore 2021'!$B$43+'Motore 2021'!$B$44))*10%),(C35*1*('Motore 2021'!$B$41+'Motore 2021'!$B$42+'Motore 2021'!$B$43+'Motore 2021'!$B$44))+((C35*1*('Motore 2021'!$B$41+'Motore 2021'!$B$42+'Motore 2021'!$B$43+'Motore 2021'!$B$44))*10%))</f>
        <v>0</v>
      </c>
      <c r="BG35" s="141">
        <f>IF($C$18="SI",(D35*3*('Motore 2021'!$B$41+'Motore 2021'!$B$42+'Motore 2021'!$D$43+'Motore 2021'!$B$44))+((D35*3*('Motore 2021'!$B$41+'Motore 2021'!$B$42+'Motore 2021'!$D$43+'Motore 2021'!$B$44))*10%),(D35*1*('Motore 2021'!$B$41+'Motore 2021'!$B$42+'Motore 2021'!$D$43+'Motore 2021'!$B$44))+((D35*1*('Motore 2021'!$B$41+'Motore 2021'!$B$42+'Motore 2021'!$D$43+'Motore 2021'!$B$44))*10%))</f>
        <v>0</v>
      </c>
      <c r="BH35" s="130">
        <f t="shared" si="24"/>
        <v>0</v>
      </c>
      <c r="BI35" s="130">
        <f t="shared" si="25"/>
        <v>0</v>
      </c>
      <c r="BJ35" s="130">
        <f>IF(H35&lt;&gt;0,IF($C$18="SI",((('Motore 2026'!$B$47+'Motore 2026'!$B$50+'Motore 2026'!$B$53)/365)*$F$15)+(((('Motore 2026'!$B$47+'Motore 2026'!$B$50+'Motore 2021'!$B$53)/365)*$F$15)*10%),(('Motore 2026'!$B$53/365)*$F$15)+(('Motore 2026'!$B$53/365)*$F$15)*10%),0)</f>
        <v>0</v>
      </c>
      <c r="BK35" s="130">
        <v>0</v>
      </c>
      <c r="BL35" s="130">
        <f>IF(H35&lt;&gt;0,IF($C$18="SI",((('Motore 2026'!$B$47+'Motore 2026'!$B$50+'Motore 2026'!$B$53)/365)*$F$15),(('Motore 2026'!$B$53/365)*$F$15)),0)</f>
        <v>0</v>
      </c>
      <c r="BM35" s="130">
        <v>0</v>
      </c>
      <c r="BN35" s="130">
        <f t="shared" si="26"/>
        <v>0</v>
      </c>
      <c r="BO35" s="132">
        <f t="shared" si="27"/>
        <v>0</v>
      </c>
      <c r="BP35" s="41"/>
    </row>
    <row r="36" spans="1:68" x14ac:dyDescent="0.25">
      <c r="A36" s="72" t="s">
        <v>6</v>
      </c>
      <c r="B36" s="50">
        <v>0</v>
      </c>
      <c r="C36" s="50">
        <v>0</v>
      </c>
      <c r="D36" s="135">
        <v>0</v>
      </c>
      <c r="E36" s="50">
        <f t="shared" si="17"/>
        <v>0</v>
      </c>
      <c r="F36" s="169" t="s">
        <v>8</v>
      </c>
      <c r="G36" s="69">
        <f t="shared" si="0"/>
        <v>0</v>
      </c>
      <c r="H36" s="69">
        <f t="shared" si="1"/>
        <v>0</v>
      </c>
      <c r="I36" s="70">
        <f t="shared" si="2"/>
        <v>0</v>
      </c>
      <c r="J36" s="136">
        <f t="shared" si="3"/>
        <v>0</v>
      </c>
      <c r="K36" s="71">
        <f t="shared" si="4"/>
        <v>0</v>
      </c>
      <c r="L36" s="137">
        <f t="shared" si="5"/>
        <v>0</v>
      </c>
      <c r="M36" s="120">
        <f>IF(K36&lt;'Motore 2026'!$H$28,Ripartizione!K36,'Motore 2026'!$H$28)</f>
        <v>0</v>
      </c>
      <c r="N36" s="138">
        <f>IF(L36&lt;'Motore 2021'!$H$28,Ripartizione!L36,'Motore 2021'!$H$28)</f>
        <v>0</v>
      </c>
      <c r="O36" s="120">
        <f t="shared" si="6"/>
        <v>0</v>
      </c>
      <c r="P36" s="138">
        <f t="shared" si="7"/>
        <v>0</v>
      </c>
      <c r="Q36" s="120">
        <f>ROUND(O36*'Motore 2026'!$E$28,2)</f>
        <v>0</v>
      </c>
      <c r="R36" s="138">
        <f>ROUND(P36*'Motore 2021'!$E$28,2)</f>
        <v>0</v>
      </c>
      <c r="S36" s="120">
        <f>IF((K36-M36)&lt;'Motore 2026'!$H$29,(K36-M36),'Motore 2026'!$H$29)</f>
        <v>0</v>
      </c>
      <c r="T36" s="138">
        <f>IF((L36-N36)&lt;'Motore 2021'!$H$29,(L36-N36),'Motore 2021'!$H$29)</f>
        <v>0</v>
      </c>
      <c r="U36" s="120">
        <f t="shared" si="8"/>
        <v>0</v>
      </c>
      <c r="V36" s="138">
        <f t="shared" si="9"/>
        <v>0</v>
      </c>
      <c r="W36" s="120">
        <f>ROUND(U36*'Motore 2026'!$E$29,2)</f>
        <v>0</v>
      </c>
      <c r="X36" s="138">
        <f>ROUND(V36*'Motore 2021'!$E$29,2)</f>
        <v>0</v>
      </c>
      <c r="Y36" s="120">
        <f>IF(K36-M36-S36&lt;'Motore 2026'!$H$30,(Ripartizione!K36-Ripartizione!M36-Ripartizione!S36),'Motore 2026'!$H$30)</f>
        <v>0</v>
      </c>
      <c r="Z36" s="138">
        <f>IF(L36-N36-T36&lt;'Motore 2021'!$H$30,(Ripartizione!L36-Ripartizione!N36-Ripartizione!T36),'Motore 2021'!$H$30)</f>
        <v>0</v>
      </c>
      <c r="AA36" s="120">
        <f t="shared" si="10"/>
        <v>0</v>
      </c>
      <c r="AB36" s="138">
        <f t="shared" si="11"/>
        <v>0</v>
      </c>
      <c r="AC36" s="120">
        <f>ROUND(AA36*'Motore 2026'!$E$30,2)</f>
        <v>0</v>
      </c>
      <c r="AD36" s="138">
        <f>ROUND(AB36*'Motore 2021'!$E$30,2)</f>
        <v>0</v>
      </c>
      <c r="AE36" s="120">
        <f>IF((K36-M36-S36-Y36)&lt;'Motore 2026'!$H$31, (K36-M36-S36-Y36),'Motore 2026'!$H$31)</f>
        <v>0</v>
      </c>
      <c r="AF36" s="138">
        <f>IF((L36-N36-T36-Z36)&lt;'Motore 2021'!$H$31, (L36-N36-T36-Z36),'Motore 2021'!$H$31)</f>
        <v>0</v>
      </c>
      <c r="AG36" s="120">
        <f t="shared" si="12"/>
        <v>0</v>
      </c>
      <c r="AH36" s="138">
        <f t="shared" si="13"/>
        <v>0</v>
      </c>
      <c r="AI36" s="120">
        <f>ROUND(AG36*'Motore 2026'!$E$31,2)</f>
        <v>0</v>
      </c>
      <c r="AJ36" s="138">
        <f>ROUND(AH36*'Motore 2021'!$E$31,2)</f>
        <v>0</v>
      </c>
      <c r="AK36" s="120">
        <f t="shared" si="18"/>
        <v>0</v>
      </c>
      <c r="AL36" s="138">
        <f t="shared" si="19"/>
        <v>0</v>
      </c>
      <c r="AM36" s="120">
        <f t="shared" si="14"/>
        <v>0</v>
      </c>
      <c r="AN36" s="138">
        <f t="shared" si="15"/>
        <v>0</v>
      </c>
      <c r="AO36" s="120">
        <f>ROUND(AM36*'Motore 2026'!$E$32,2)</f>
        <v>0</v>
      </c>
      <c r="AP36" s="138">
        <f>ROUND(AN36*'Motore 2021'!$E$32,2)</f>
        <v>0</v>
      </c>
      <c r="AQ36" s="127">
        <f>IF(B36&lt;&gt;0,((Q36+R36)*Ripartizione!B36),Q36+R36)</f>
        <v>0</v>
      </c>
      <c r="AR36" s="127">
        <f>IF(B36&lt;&gt;0,((Ripartizione!B36*W36)+(Ripartizione!B36*X36)), W36+X36)</f>
        <v>0</v>
      </c>
      <c r="AS36" s="127">
        <f t="shared" si="16"/>
        <v>0</v>
      </c>
      <c r="AT36" s="127">
        <f>IF(B36&lt;&gt;0,((Ripartizione!B36*AI36)+(Ripartizione!B36*AJ36)), AI36+AJ36)</f>
        <v>0</v>
      </c>
      <c r="AU36" s="127">
        <f>IF(B36&lt;&gt;0,((Ripartizione!B36*AO36)+(Ripartizione!B36*AP36)), AO36+AP36)</f>
        <v>0</v>
      </c>
      <c r="AV36" s="127">
        <f t="shared" si="20"/>
        <v>0</v>
      </c>
      <c r="AW36" s="127">
        <f t="shared" si="21"/>
        <v>0</v>
      </c>
      <c r="AX36" s="127">
        <f>IF($C$18="SI",((C36*'Motore 2021'!$B$35) + (D36*'Motore 2021'!$B$35)),0)</f>
        <v>0</v>
      </c>
      <c r="AY36" s="128">
        <f>IF($C$18="SI",((C36*'Motore 2021'!$B$35)+(C36*'Motore 2021'!$B$35)*10% + (D36*'Motore 2021'!$B$35)+(D36*'Motore 2021'!$B$35)*10%),0)</f>
        <v>0</v>
      </c>
      <c r="AZ36" s="129">
        <f>IF($C$18="SI",(((C36*'Motore 2021'!$B$38))+((D36*'Motore 2021'!$B$38))),0)</f>
        <v>0</v>
      </c>
      <c r="BA36" s="128">
        <f>IF($C$18="SI",(((C36*'Motore 2021'!$B$38)+((C36*'Motore 2021'!$B$38)*10%))+((D36*'Motore 2021'!$B$38)+((D36*'Motore 2021'!$B$38)*10%))),0)</f>
        <v>0</v>
      </c>
      <c r="BB36" s="128">
        <f t="shared" si="22"/>
        <v>0</v>
      </c>
      <c r="BC36" s="130">
        <f t="shared" si="23"/>
        <v>0</v>
      </c>
      <c r="BD36" s="130">
        <f>IF($C$18="SI",(C36*3*('Motore 2021'!$B$41+'Motore 2021'!$B$42+'Motore 2021'!$B$43+'Motore 2021'!$B$44)),(C36*1*('Motore 2021'!$B$41+'Motore 2021'!$B$42+'Motore 2021'!$B$43+'Motore 2021'!$B$44)))</f>
        <v>0</v>
      </c>
      <c r="BE36" s="140">
        <f>IF($C$18="SI",(D36*3*('Motore 2021'!$B$41+'Motore 2021'!$B$42+'Motore 2021'!$D$43+'Motore 2021'!$B$44)),(D36*1*('Motore 2021'!$B$41+'Motore 2021'!$B$42+'Motore 2021'!$D$43+'Motore 2021'!$B$44)))</f>
        <v>0</v>
      </c>
      <c r="BF36" s="130">
        <f>IF($C$18="SI",(C36*3*('Motore 2021'!$B$41+'Motore 2021'!$B$42+'Motore 2021'!$B$43+'Motore 2021'!$B$44))+((C36*3*('Motore 2021'!$B$41+'Motore 2021'!$B$42+'Motore 2021'!$B$43+'Motore 2021'!$B$44))*10%),(C36*1*('Motore 2021'!$B$41+'Motore 2021'!$B$42+'Motore 2021'!$B$43+'Motore 2021'!$B$44))+((C36*1*('Motore 2021'!$B$41+'Motore 2021'!$B$42+'Motore 2021'!$B$43+'Motore 2021'!$B$44))*10%))</f>
        <v>0</v>
      </c>
      <c r="BG36" s="141">
        <f>IF($C$18="SI",(D36*3*('Motore 2021'!$B$41+'Motore 2021'!$B$42+'Motore 2021'!$D$43+'Motore 2021'!$B$44))+((D36*3*('Motore 2021'!$B$41+'Motore 2021'!$B$42+'Motore 2021'!$D$43+'Motore 2021'!$B$44))*10%),(D36*1*('Motore 2021'!$B$41+'Motore 2021'!$B$42+'Motore 2021'!$D$43+'Motore 2021'!$B$44))+((D36*1*('Motore 2021'!$B$41+'Motore 2021'!$B$42+'Motore 2021'!$D$43+'Motore 2021'!$B$44))*10%))</f>
        <v>0</v>
      </c>
      <c r="BH36" s="130">
        <f t="shared" si="24"/>
        <v>0</v>
      </c>
      <c r="BI36" s="130">
        <f t="shared" si="25"/>
        <v>0</v>
      </c>
      <c r="BJ36" s="130">
        <f>IF(H36&lt;&gt;0,IF($C$18="SI",((('Motore 2026'!$B$47+'Motore 2026'!$B$50+'Motore 2026'!$B$53)/365)*$F$15)+(((('Motore 2026'!$B$47+'Motore 2026'!$B$50+'Motore 2021'!$B$53)/365)*$F$15)*10%),(('Motore 2026'!$B$53/365)*$F$15)+(('Motore 2026'!$B$53/365)*$F$15)*10%),0)</f>
        <v>0</v>
      </c>
      <c r="BK36" s="130">
        <v>0</v>
      </c>
      <c r="BL36" s="130">
        <f>IF(H36&lt;&gt;0,IF($C$18="SI",((('Motore 2026'!$B$47+'Motore 2026'!$B$50+'Motore 2026'!$B$53)/365)*$F$15),(('Motore 2026'!$B$53/365)*$F$15)),0)</f>
        <v>0</v>
      </c>
      <c r="BM36" s="130">
        <v>0</v>
      </c>
      <c r="BN36" s="130">
        <f t="shared" si="26"/>
        <v>0</v>
      </c>
      <c r="BO36" s="132">
        <f t="shared" si="27"/>
        <v>0</v>
      </c>
      <c r="BP36" s="41"/>
    </row>
    <row r="37" spans="1:68" x14ac:dyDescent="0.25">
      <c r="A37" s="72" t="s">
        <v>7</v>
      </c>
      <c r="B37" s="50">
        <v>0</v>
      </c>
      <c r="C37" s="50">
        <v>0</v>
      </c>
      <c r="D37" s="135">
        <v>0</v>
      </c>
      <c r="E37" s="50">
        <f t="shared" si="17"/>
        <v>0</v>
      </c>
      <c r="F37" s="169" t="s">
        <v>8</v>
      </c>
      <c r="G37" s="69">
        <f t="shared" si="0"/>
        <v>0</v>
      </c>
      <c r="H37" s="69">
        <f t="shared" si="1"/>
        <v>0</v>
      </c>
      <c r="I37" s="70">
        <f t="shared" si="2"/>
        <v>0</v>
      </c>
      <c r="J37" s="136">
        <f t="shared" si="3"/>
        <v>0</v>
      </c>
      <c r="K37" s="71">
        <f t="shared" si="4"/>
        <v>0</v>
      </c>
      <c r="L37" s="137">
        <f t="shared" si="5"/>
        <v>0</v>
      </c>
      <c r="M37" s="120">
        <f>IF(K37&lt;'Motore 2026'!$H$28,Ripartizione!K37,'Motore 2026'!$H$28)</f>
        <v>0</v>
      </c>
      <c r="N37" s="138">
        <f>IF(L37&lt;'Motore 2021'!$H$28,Ripartizione!L37,'Motore 2021'!$H$28)</f>
        <v>0</v>
      </c>
      <c r="O37" s="120">
        <f t="shared" si="6"/>
        <v>0</v>
      </c>
      <c r="P37" s="138">
        <f t="shared" si="7"/>
        <v>0</v>
      </c>
      <c r="Q37" s="120">
        <f>ROUND(O37*'Motore 2026'!$E$28,2)</f>
        <v>0</v>
      </c>
      <c r="R37" s="138">
        <f>ROUND(P37*'Motore 2021'!$E$28,2)</f>
        <v>0</v>
      </c>
      <c r="S37" s="120">
        <f>IF((K37-M37)&lt;'Motore 2026'!$H$29,(K37-M37),'Motore 2026'!$H$29)</f>
        <v>0</v>
      </c>
      <c r="T37" s="138">
        <f>IF((L37-N37)&lt;'Motore 2021'!$H$29,(L37-N37),'Motore 2021'!$H$29)</f>
        <v>0</v>
      </c>
      <c r="U37" s="120">
        <f t="shared" si="8"/>
        <v>0</v>
      </c>
      <c r="V37" s="138">
        <f t="shared" si="9"/>
        <v>0</v>
      </c>
      <c r="W37" s="120">
        <f>ROUND(U37*'Motore 2026'!$E$29,2)</f>
        <v>0</v>
      </c>
      <c r="X37" s="138">
        <f>ROUND(V37*'Motore 2021'!$E$29,2)</f>
        <v>0</v>
      </c>
      <c r="Y37" s="120">
        <f>IF(K37-M37-S37&lt;'Motore 2026'!$H$30,(Ripartizione!K37-Ripartizione!M37-Ripartizione!S37),'Motore 2026'!$H$30)</f>
        <v>0</v>
      </c>
      <c r="Z37" s="138">
        <f>IF(L37-N37-T37&lt;'Motore 2021'!$H$30,(Ripartizione!L37-Ripartizione!N37-Ripartizione!T37),'Motore 2021'!$H$30)</f>
        <v>0</v>
      </c>
      <c r="AA37" s="120">
        <f t="shared" si="10"/>
        <v>0</v>
      </c>
      <c r="AB37" s="138">
        <f t="shared" si="11"/>
        <v>0</v>
      </c>
      <c r="AC37" s="120">
        <f>ROUND(AA37*'Motore 2026'!$E$30,2)</f>
        <v>0</v>
      </c>
      <c r="AD37" s="138">
        <f>ROUND(AB37*'Motore 2021'!$E$30,2)</f>
        <v>0</v>
      </c>
      <c r="AE37" s="120">
        <f>IF((K37-M37-S37-Y37)&lt;'Motore 2026'!$H$31, (K37-M37-S37-Y37),'Motore 2026'!$H$31)</f>
        <v>0</v>
      </c>
      <c r="AF37" s="138">
        <f>IF((L37-N37-T37-Z37)&lt;'Motore 2021'!$H$31, (L37-N37-T37-Z37),'Motore 2021'!$H$31)</f>
        <v>0</v>
      </c>
      <c r="AG37" s="120">
        <f t="shared" si="12"/>
        <v>0</v>
      </c>
      <c r="AH37" s="138">
        <f t="shared" si="13"/>
        <v>0</v>
      </c>
      <c r="AI37" s="120">
        <f>ROUND(AG37*'Motore 2026'!$E$31,2)</f>
        <v>0</v>
      </c>
      <c r="AJ37" s="138">
        <f>ROUND(AH37*'Motore 2021'!$E$31,2)</f>
        <v>0</v>
      </c>
      <c r="AK37" s="120">
        <f t="shared" si="18"/>
        <v>0</v>
      </c>
      <c r="AL37" s="138">
        <f t="shared" si="19"/>
        <v>0</v>
      </c>
      <c r="AM37" s="120">
        <f t="shared" si="14"/>
        <v>0</v>
      </c>
      <c r="AN37" s="138">
        <f t="shared" si="15"/>
        <v>0</v>
      </c>
      <c r="AO37" s="120">
        <f>ROUND(AM37*'Motore 2026'!$E$32,2)</f>
        <v>0</v>
      </c>
      <c r="AP37" s="138">
        <f>ROUND(AN37*'Motore 2021'!$E$32,2)</f>
        <v>0</v>
      </c>
      <c r="AQ37" s="127">
        <f>IF(B37&lt;&gt;0,((Q37+R37)*Ripartizione!B37),Q37+R37)</f>
        <v>0</v>
      </c>
      <c r="AR37" s="127">
        <f>IF(B37&lt;&gt;0,((Ripartizione!B37*W37)+(Ripartizione!B37*X37)), W37+X37)</f>
        <v>0</v>
      </c>
      <c r="AS37" s="127">
        <f t="shared" si="16"/>
        <v>0</v>
      </c>
      <c r="AT37" s="127">
        <f>IF(B37&lt;&gt;0,((Ripartizione!B37*AI37)+(Ripartizione!B37*AJ37)), AI37+AJ37)</f>
        <v>0</v>
      </c>
      <c r="AU37" s="127">
        <f>IF(B37&lt;&gt;0,((Ripartizione!B37*AO37)+(Ripartizione!B37*AP37)), AO37+AP37)</f>
        <v>0</v>
      </c>
      <c r="AV37" s="127">
        <f t="shared" si="20"/>
        <v>0</v>
      </c>
      <c r="AW37" s="127">
        <f t="shared" si="21"/>
        <v>0</v>
      </c>
      <c r="AX37" s="127">
        <f>IF($C$18="SI",((C37*'Motore 2021'!$B$35) + (D37*'Motore 2021'!$B$35)),0)</f>
        <v>0</v>
      </c>
      <c r="AY37" s="128">
        <f>IF($C$18="SI",((C37*'Motore 2021'!$B$35)+(C37*'Motore 2021'!$B$35)*10% + (D37*'Motore 2021'!$B$35)+(D37*'Motore 2021'!$B$35)*10%),0)</f>
        <v>0</v>
      </c>
      <c r="AZ37" s="129">
        <f>IF($C$18="SI",(((C37*'Motore 2021'!$B$38))+((D37*'Motore 2021'!$B$38))),0)</f>
        <v>0</v>
      </c>
      <c r="BA37" s="128">
        <f>IF($C$18="SI",(((C37*'Motore 2021'!$B$38)+((C37*'Motore 2021'!$B$38)*10%))+((D37*'Motore 2021'!$B$38)+((D37*'Motore 2021'!$B$38)*10%))),0)</f>
        <v>0</v>
      </c>
      <c r="BB37" s="128">
        <f t="shared" si="22"/>
        <v>0</v>
      </c>
      <c r="BC37" s="130">
        <f t="shared" si="23"/>
        <v>0</v>
      </c>
      <c r="BD37" s="130">
        <f>IF($C$18="SI",(C37*3*('Motore 2021'!$B$41+'Motore 2021'!$B$42+'Motore 2021'!$B$43+'Motore 2021'!$B$44)),(C37*1*('Motore 2021'!$B$41+'Motore 2021'!$B$42+'Motore 2021'!$B$43+'Motore 2021'!$B$44)))</f>
        <v>0</v>
      </c>
      <c r="BE37" s="140">
        <f>IF($C$18="SI",(D37*3*('Motore 2021'!$B$41+'Motore 2021'!$B$42+'Motore 2021'!$D$43+'Motore 2021'!$B$44)),(D37*1*('Motore 2021'!$B$41+'Motore 2021'!$B$42+'Motore 2021'!$D$43+'Motore 2021'!$B$44)))</f>
        <v>0</v>
      </c>
      <c r="BF37" s="130">
        <f>IF($C$18="SI",(C37*3*('Motore 2021'!$B$41+'Motore 2021'!$B$42+'Motore 2021'!$B$43+'Motore 2021'!$B$44))+((C37*3*('Motore 2021'!$B$41+'Motore 2021'!$B$42+'Motore 2021'!$B$43+'Motore 2021'!$B$44))*10%),(C37*1*('Motore 2021'!$B$41+'Motore 2021'!$B$42+'Motore 2021'!$B$43+'Motore 2021'!$B$44))+((C37*1*('Motore 2021'!$B$41+'Motore 2021'!$B$42+'Motore 2021'!$B$43+'Motore 2021'!$B$44))*10%))</f>
        <v>0</v>
      </c>
      <c r="BG37" s="141">
        <f>IF($C$18="SI",(D37*3*('Motore 2021'!$B$41+'Motore 2021'!$B$42+'Motore 2021'!$D$43+'Motore 2021'!$B$44))+((D37*3*('Motore 2021'!$B$41+'Motore 2021'!$B$42+'Motore 2021'!$D$43+'Motore 2021'!$B$44))*10%),(D37*1*('Motore 2021'!$B$41+'Motore 2021'!$B$42+'Motore 2021'!$D$43+'Motore 2021'!$B$44))+((D37*1*('Motore 2021'!$B$41+'Motore 2021'!$B$42+'Motore 2021'!$D$43+'Motore 2021'!$B$44))*10%))</f>
        <v>0</v>
      </c>
      <c r="BH37" s="130">
        <f t="shared" si="24"/>
        <v>0</v>
      </c>
      <c r="BI37" s="130">
        <f t="shared" si="25"/>
        <v>0</v>
      </c>
      <c r="BJ37" s="130">
        <f>IF(H37&lt;&gt;0,IF($C$18="SI",((('Motore 2026'!$B$47+'Motore 2026'!$B$50+'Motore 2026'!$B$53)/365)*$F$15)+(((('Motore 2026'!$B$47+'Motore 2026'!$B$50+'Motore 2021'!$B$53)/365)*$F$15)*10%),(('Motore 2026'!$B$53/365)*$F$15)+(('Motore 2026'!$B$53/365)*$F$15)*10%),0)</f>
        <v>0</v>
      </c>
      <c r="BK37" s="130">
        <v>0</v>
      </c>
      <c r="BL37" s="130">
        <f>IF(H37&lt;&gt;0,IF($C$18="SI",((('Motore 2026'!$B$47+'Motore 2026'!$B$50+'Motore 2026'!$B$53)/365)*$F$15),(('Motore 2026'!$B$53/365)*$F$15)),0)</f>
        <v>0</v>
      </c>
      <c r="BM37" s="130">
        <v>0</v>
      </c>
      <c r="BN37" s="130">
        <f t="shared" si="26"/>
        <v>0</v>
      </c>
      <c r="BO37" s="132">
        <f t="shared" si="27"/>
        <v>0</v>
      </c>
      <c r="BP37" s="41"/>
    </row>
    <row r="38" spans="1:68" x14ac:dyDescent="0.25">
      <c r="A38" s="72" t="s">
        <v>9</v>
      </c>
      <c r="B38" s="50">
        <v>0</v>
      </c>
      <c r="C38" s="50">
        <v>0</v>
      </c>
      <c r="D38" s="135">
        <v>0</v>
      </c>
      <c r="E38" s="50">
        <f t="shared" si="17"/>
        <v>0</v>
      </c>
      <c r="F38" s="169" t="s">
        <v>8</v>
      </c>
      <c r="G38" s="69">
        <f t="shared" si="0"/>
        <v>0</v>
      </c>
      <c r="H38" s="69">
        <f t="shared" si="1"/>
        <v>0</v>
      </c>
      <c r="I38" s="70">
        <f t="shared" si="2"/>
        <v>0</v>
      </c>
      <c r="J38" s="136">
        <f t="shared" si="3"/>
        <v>0</v>
      </c>
      <c r="K38" s="71">
        <f t="shared" si="4"/>
        <v>0</v>
      </c>
      <c r="L38" s="137">
        <f t="shared" si="5"/>
        <v>0</v>
      </c>
      <c r="M38" s="120">
        <f>IF(K38&lt;'Motore 2026'!$H$28,Ripartizione!K38,'Motore 2026'!$H$28)</f>
        <v>0</v>
      </c>
      <c r="N38" s="138">
        <f>IF(L38&lt;'Motore 2021'!$H$28,Ripartizione!L38,'Motore 2021'!$H$28)</f>
        <v>0</v>
      </c>
      <c r="O38" s="120">
        <f t="shared" si="6"/>
        <v>0</v>
      </c>
      <c r="P38" s="138">
        <f t="shared" si="7"/>
        <v>0</v>
      </c>
      <c r="Q38" s="120">
        <f>ROUND(O38*'Motore 2026'!$E$28,2)</f>
        <v>0</v>
      </c>
      <c r="R38" s="138">
        <f>ROUND(P38*'Motore 2021'!$E$28,2)</f>
        <v>0</v>
      </c>
      <c r="S38" s="120">
        <f>IF((K38-M38)&lt;'Motore 2026'!$H$29,(K38-M38),'Motore 2026'!$H$29)</f>
        <v>0</v>
      </c>
      <c r="T38" s="138">
        <f>IF((L38-N38)&lt;'Motore 2021'!$H$29,(L38-N38),'Motore 2021'!$H$29)</f>
        <v>0</v>
      </c>
      <c r="U38" s="120">
        <f t="shared" si="8"/>
        <v>0</v>
      </c>
      <c r="V38" s="138">
        <f t="shared" si="9"/>
        <v>0</v>
      </c>
      <c r="W38" s="120">
        <f>ROUND(U38*'Motore 2026'!$E$29,2)</f>
        <v>0</v>
      </c>
      <c r="X38" s="138">
        <f>ROUND(V38*'Motore 2021'!$E$29,2)</f>
        <v>0</v>
      </c>
      <c r="Y38" s="120">
        <f>IF(K38-M38-S38&lt;'Motore 2026'!$H$30,(Ripartizione!K38-Ripartizione!M38-Ripartizione!S38),'Motore 2026'!$H$30)</f>
        <v>0</v>
      </c>
      <c r="Z38" s="138">
        <f>IF(L38-N38-T38&lt;'Motore 2021'!$H$30,(Ripartizione!L38-Ripartizione!N38-Ripartizione!T38),'Motore 2021'!$H$30)</f>
        <v>0</v>
      </c>
      <c r="AA38" s="120">
        <f t="shared" si="10"/>
        <v>0</v>
      </c>
      <c r="AB38" s="138">
        <f t="shared" si="11"/>
        <v>0</v>
      </c>
      <c r="AC38" s="120">
        <f>ROUND(AA38*'Motore 2026'!$E$30,2)</f>
        <v>0</v>
      </c>
      <c r="AD38" s="138">
        <f>ROUND(AB38*'Motore 2021'!$E$30,2)</f>
        <v>0</v>
      </c>
      <c r="AE38" s="120">
        <f>IF((K38-M38-S38-Y38)&lt;'Motore 2026'!$H$31, (K38-M38-S38-Y38),'Motore 2026'!$H$31)</f>
        <v>0</v>
      </c>
      <c r="AF38" s="138">
        <f>IF((L38-N38-T38-Z38)&lt;'Motore 2021'!$H$31, (L38-N38-T38-Z38),'Motore 2021'!$H$31)</f>
        <v>0</v>
      </c>
      <c r="AG38" s="120">
        <f t="shared" si="12"/>
        <v>0</v>
      </c>
      <c r="AH38" s="138">
        <f t="shared" si="13"/>
        <v>0</v>
      </c>
      <c r="AI38" s="120">
        <f>ROUND(AG38*'Motore 2026'!$E$31,2)</f>
        <v>0</v>
      </c>
      <c r="AJ38" s="138">
        <f>ROUND(AH38*'Motore 2021'!$E$31,2)</f>
        <v>0</v>
      </c>
      <c r="AK38" s="120">
        <f t="shared" si="18"/>
        <v>0</v>
      </c>
      <c r="AL38" s="138">
        <f t="shared" si="19"/>
        <v>0</v>
      </c>
      <c r="AM38" s="120">
        <f t="shared" si="14"/>
        <v>0</v>
      </c>
      <c r="AN38" s="138">
        <f t="shared" si="15"/>
        <v>0</v>
      </c>
      <c r="AO38" s="120">
        <f>ROUND(AM38*'Motore 2026'!$E$32,2)</f>
        <v>0</v>
      </c>
      <c r="AP38" s="138">
        <f>ROUND(AN38*'Motore 2021'!$E$32,2)</f>
        <v>0</v>
      </c>
      <c r="AQ38" s="127">
        <f>IF(B38&lt;&gt;0,((Q38+R38)*Ripartizione!B38),Q38+R38)</f>
        <v>0</v>
      </c>
      <c r="AR38" s="127">
        <f>IF(B38&lt;&gt;0,((Ripartizione!B38*W38)+(Ripartizione!B38*X38)), W38+X38)</f>
        <v>0</v>
      </c>
      <c r="AS38" s="127">
        <f t="shared" si="16"/>
        <v>0</v>
      </c>
      <c r="AT38" s="127">
        <f>IF(B38&lt;&gt;0,((Ripartizione!B38*AI38)+(Ripartizione!B38*AJ38)), AI38+AJ38)</f>
        <v>0</v>
      </c>
      <c r="AU38" s="127">
        <f>IF(B38&lt;&gt;0,((Ripartizione!B38*AO38)+(Ripartizione!B38*AP38)), AO38+AP38)</f>
        <v>0</v>
      </c>
      <c r="AV38" s="127">
        <f t="shared" si="20"/>
        <v>0</v>
      </c>
      <c r="AW38" s="127">
        <f t="shared" si="21"/>
        <v>0</v>
      </c>
      <c r="AX38" s="127">
        <f>IF($C$18="SI",((C38*'Motore 2021'!$B$35) + (D38*'Motore 2021'!$B$35)),0)</f>
        <v>0</v>
      </c>
      <c r="AY38" s="128">
        <f>IF($C$18="SI",((C38*'Motore 2021'!$B$35)+(C38*'Motore 2021'!$B$35)*10% + (D38*'Motore 2021'!$B$35)+(D38*'Motore 2021'!$B$35)*10%),0)</f>
        <v>0</v>
      </c>
      <c r="AZ38" s="129">
        <f>IF($C$18="SI",(((C38*'Motore 2021'!$B$38))+((D38*'Motore 2021'!$B$38))),0)</f>
        <v>0</v>
      </c>
      <c r="BA38" s="128">
        <f>IF($C$18="SI",(((C38*'Motore 2021'!$B$38)+((C38*'Motore 2021'!$B$38)*10%))+((D38*'Motore 2021'!$B$38)+((D38*'Motore 2021'!$B$38)*10%))),0)</f>
        <v>0</v>
      </c>
      <c r="BB38" s="128">
        <f t="shared" si="22"/>
        <v>0</v>
      </c>
      <c r="BC38" s="130">
        <f t="shared" si="23"/>
        <v>0</v>
      </c>
      <c r="BD38" s="130">
        <f>IF($C$18="SI",(C38*3*('Motore 2021'!$B$41+'Motore 2021'!$B$42+'Motore 2021'!$B$43+'Motore 2021'!$B$44)),(C38*1*('Motore 2021'!$B$41+'Motore 2021'!$B$42+'Motore 2021'!$B$43+'Motore 2021'!$B$44)))</f>
        <v>0</v>
      </c>
      <c r="BE38" s="140">
        <f>IF($C$18="SI",(D38*3*('Motore 2021'!$B$41+'Motore 2021'!$B$42+'Motore 2021'!$D$43+'Motore 2021'!$B$44)),(D38*1*('Motore 2021'!$B$41+'Motore 2021'!$B$42+'Motore 2021'!$D$43+'Motore 2021'!$B$44)))</f>
        <v>0</v>
      </c>
      <c r="BF38" s="130">
        <f>IF($C$18="SI",(C38*3*('Motore 2021'!$B$41+'Motore 2021'!$B$42+'Motore 2021'!$B$43+'Motore 2021'!$B$44))+((C38*3*('Motore 2021'!$B$41+'Motore 2021'!$B$42+'Motore 2021'!$B$43+'Motore 2021'!$B$44))*10%),(C38*1*('Motore 2021'!$B$41+'Motore 2021'!$B$42+'Motore 2021'!$B$43+'Motore 2021'!$B$44))+((C38*1*('Motore 2021'!$B$41+'Motore 2021'!$B$42+'Motore 2021'!$B$43+'Motore 2021'!$B$44))*10%))</f>
        <v>0</v>
      </c>
      <c r="BG38" s="141">
        <f>IF($C$18="SI",(D38*3*('Motore 2021'!$B$41+'Motore 2021'!$B$42+'Motore 2021'!$D$43+'Motore 2021'!$B$44))+((D38*3*('Motore 2021'!$B$41+'Motore 2021'!$B$42+'Motore 2021'!$D$43+'Motore 2021'!$B$44))*10%),(D38*1*('Motore 2021'!$B$41+'Motore 2021'!$B$42+'Motore 2021'!$D$43+'Motore 2021'!$B$44))+((D38*1*('Motore 2021'!$B$41+'Motore 2021'!$B$42+'Motore 2021'!$D$43+'Motore 2021'!$B$44))*10%))</f>
        <v>0</v>
      </c>
      <c r="BH38" s="130">
        <f t="shared" si="24"/>
        <v>0</v>
      </c>
      <c r="BI38" s="130">
        <f t="shared" si="25"/>
        <v>0</v>
      </c>
      <c r="BJ38" s="130">
        <f>IF(H38&lt;&gt;0,IF($C$18="SI",((('Motore 2026'!$B$47+'Motore 2026'!$B$50+'Motore 2026'!$B$53)/365)*$F$15)+(((('Motore 2026'!$B$47+'Motore 2026'!$B$50+'Motore 2021'!$B$53)/365)*$F$15)*10%),(('Motore 2026'!$B$53/365)*$F$15)+(('Motore 2026'!$B$53/365)*$F$15)*10%),0)</f>
        <v>0</v>
      </c>
      <c r="BK38" s="130">
        <v>0</v>
      </c>
      <c r="BL38" s="130">
        <f>IF(H38&lt;&gt;0,IF($C$18="SI",((('Motore 2026'!$B$47+'Motore 2026'!$B$50+'Motore 2026'!$B$53)/365)*$F$15),(('Motore 2026'!$B$53/365)*$F$15)),0)</f>
        <v>0</v>
      </c>
      <c r="BM38" s="130">
        <v>0</v>
      </c>
      <c r="BN38" s="130">
        <f t="shared" si="26"/>
        <v>0</v>
      </c>
      <c r="BO38" s="132">
        <f t="shared" si="27"/>
        <v>0</v>
      </c>
      <c r="BP38" s="41"/>
    </row>
    <row r="39" spans="1:68" x14ac:dyDescent="0.25">
      <c r="A39" s="72" t="s">
        <v>10</v>
      </c>
      <c r="B39" s="50">
        <v>0</v>
      </c>
      <c r="C39" s="50">
        <v>0</v>
      </c>
      <c r="D39" s="135">
        <v>0</v>
      </c>
      <c r="E39" s="50">
        <f t="shared" si="17"/>
        <v>0</v>
      </c>
      <c r="F39" s="169" t="s">
        <v>8</v>
      </c>
      <c r="G39" s="69">
        <f t="shared" si="0"/>
        <v>0</v>
      </c>
      <c r="H39" s="69">
        <f t="shared" si="1"/>
        <v>0</v>
      </c>
      <c r="I39" s="70">
        <f t="shared" si="2"/>
        <v>0</v>
      </c>
      <c r="J39" s="136">
        <f t="shared" si="3"/>
        <v>0</v>
      </c>
      <c r="K39" s="71">
        <f t="shared" si="4"/>
        <v>0</v>
      </c>
      <c r="L39" s="137">
        <f t="shared" si="5"/>
        <v>0</v>
      </c>
      <c r="M39" s="120">
        <f>IF(K39&lt;'Motore 2026'!$H$28,Ripartizione!K39,'Motore 2026'!$H$28)</f>
        <v>0</v>
      </c>
      <c r="N39" s="138">
        <f>IF(L39&lt;'Motore 2021'!$H$28,Ripartizione!L39,'Motore 2021'!$H$28)</f>
        <v>0</v>
      </c>
      <c r="O39" s="120">
        <f t="shared" si="6"/>
        <v>0</v>
      </c>
      <c r="P39" s="138">
        <f t="shared" si="7"/>
        <v>0</v>
      </c>
      <c r="Q39" s="120">
        <f>ROUND(O39*'Motore 2026'!$E$28,2)</f>
        <v>0</v>
      </c>
      <c r="R39" s="138">
        <f>ROUND(P39*'Motore 2021'!$E$28,2)</f>
        <v>0</v>
      </c>
      <c r="S39" s="120">
        <f>IF((K39-M39)&lt;'Motore 2026'!$H$29,(K39-M39),'Motore 2026'!$H$29)</f>
        <v>0</v>
      </c>
      <c r="T39" s="138">
        <f>IF((L39-N39)&lt;'Motore 2021'!$H$29,(L39-N39),'Motore 2021'!$H$29)</f>
        <v>0</v>
      </c>
      <c r="U39" s="120">
        <f t="shared" si="8"/>
        <v>0</v>
      </c>
      <c r="V39" s="138">
        <f t="shared" si="9"/>
        <v>0</v>
      </c>
      <c r="W39" s="120">
        <f>ROUND(U39*'Motore 2026'!$E$29,2)</f>
        <v>0</v>
      </c>
      <c r="X39" s="138">
        <f>ROUND(V39*'Motore 2021'!$E$29,2)</f>
        <v>0</v>
      </c>
      <c r="Y39" s="120">
        <f>IF(K39-M39-S39&lt;'Motore 2026'!$H$30,(Ripartizione!K39-Ripartizione!M39-Ripartizione!S39),'Motore 2026'!$H$30)</f>
        <v>0</v>
      </c>
      <c r="Z39" s="138">
        <f>IF(L39-N39-T39&lt;'Motore 2021'!$H$30,(Ripartizione!L39-Ripartizione!N39-Ripartizione!T39),'Motore 2021'!$H$30)</f>
        <v>0</v>
      </c>
      <c r="AA39" s="120">
        <f t="shared" si="10"/>
        <v>0</v>
      </c>
      <c r="AB39" s="138">
        <f t="shared" si="11"/>
        <v>0</v>
      </c>
      <c r="AC39" s="120">
        <f>ROUND(AA39*'Motore 2026'!$E$30,2)</f>
        <v>0</v>
      </c>
      <c r="AD39" s="138">
        <f>ROUND(AB39*'Motore 2021'!$E$30,2)</f>
        <v>0</v>
      </c>
      <c r="AE39" s="120">
        <f>IF((K39-M39-S39-Y39)&lt;'Motore 2026'!$H$31, (K39-M39-S39-Y39),'Motore 2026'!$H$31)</f>
        <v>0</v>
      </c>
      <c r="AF39" s="138">
        <f>IF((L39-N39-T39-Z39)&lt;'Motore 2021'!$H$31, (L39-N39-T39-Z39),'Motore 2021'!$H$31)</f>
        <v>0</v>
      </c>
      <c r="AG39" s="120">
        <f t="shared" si="12"/>
        <v>0</v>
      </c>
      <c r="AH39" s="138">
        <f t="shared" si="13"/>
        <v>0</v>
      </c>
      <c r="AI39" s="120">
        <f>ROUND(AG39*'Motore 2026'!$E$31,2)</f>
        <v>0</v>
      </c>
      <c r="AJ39" s="138">
        <f>ROUND(AH39*'Motore 2021'!$E$31,2)</f>
        <v>0</v>
      </c>
      <c r="AK39" s="120">
        <f t="shared" si="18"/>
        <v>0</v>
      </c>
      <c r="AL39" s="138">
        <f t="shared" si="19"/>
        <v>0</v>
      </c>
      <c r="AM39" s="120">
        <f t="shared" si="14"/>
        <v>0</v>
      </c>
      <c r="AN39" s="138">
        <f t="shared" si="15"/>
        <v>0</v>
      </c>
      <c r="AO39" s="120">
        <f>ROUND(AM39*'Motore 2026'!$E$32,2)</f>
        <v>0</v>
      </c>
      <c r="AP39" s="138">
        <f>ROUND(AN39*'Motore 2021'!$E$32,2)</f>
        <v>0</v>
      </c>
      <c r="AQ39" s="127">
        <f>IF(B39&lt;&gt;0,((Q39+R39)*Ripartizione!B39),Q39+R39)</f>
        <v>0</v>
      </c>
      <c r="AR39" s="127">
        <f>IF(B39&lt;&gt;0,((Ripartizione!B39*W39)+(Ripartizione!B39*X39)), W39+X39)</f>
        <v>0</v>
      </c>
      <c r="AS39" s="127">
        <f t="shared" si="16"/>
        <v>0</v>
      </c>
      <c r="AT39" s="127">
        <f>IF(B39&lt;&gt;0,((Ripartizione!B39*AI39)+(Ripartizione!B39*AJ39)), AI39+AJ39)</f>
        <v>0</v>
      </c>
      <c r="AU39" s="127">
        <f>IF(B39&lt;&gt;0,((Ripartizione!B39*AO39)+(Ripartizione!B39*AP39)), AO39+AP39)</f>
        <v>0</v>
      </c>
      <c r="AV39" s="127">
        <f t="shared" si="20"/>
        <v>0</v>
      </c>
      <c r="AW39" s="127">
        <f t="shared" si="21"/>
        <v>0</v>
      </c>
      <c r="AX39" s="127">
        <f>IF($C$18="SI",((C39*'Motore 2021'!$B$35) + (D39*'Motore 2021'!$B$35)),0)</f>
        <v>0</v>
      </c>
      <c r="AY39" s="128">
        <f>IF($C$18="SI",((C39*'Motore 2021'!$B$35)+(C39*'Motore 2021'!$B$35)*10% + (D39*'Motore 2021'!$B$35)+(D39*'Motore 2021'!$B$35)*10%),0)</f>
        <v>0</v>
      </c>
      <c r="AZ39" s="129">
        <f>IF($C$18="SI",(((C39*'Motore 2021'!$B$38))+((D39*'Motore 2021'!$B$38))),0)</f>
        <v>0</v>
      </c>
      <c r="BA39" s="128">
        <f>IF($C$18="SI",(((C39*'Motore 2021'!$B$38)+((C39*'Motore 2021'!$B$38)*10%))+((D39*'Motore 2021'!$B$38)+((D39*'Motore 2021'!$B$38)*10%))),0)</f>
        <v>0</v>
      </c>
      <c r="BB39" s="128">
        <f t="shared" si="22"/>
        <v>0</v>
      </c>
      <c r="BC39" s="130">
        <f t="shared" si="23"/>
        <v>0</v>
      </c>
      <c r="BD39" s="130">
        <f>IF($C$18="SI",(C39*3*('Motore 2021'!$B$41+'Motore 2021'!$B$42+'Motore 2021'!$B$43+'Motore 2021'!$B$44)),(C39*1*('Motore 2021'!$B$41+'Motore 2021'!$B$42+'Motore 2021'!$B$43+'Motore 2021'!$B$44)))</f>
        <v>0</v>
      </c>
      <c r="BE39" s="140">
        <f>IF($C$18="SI",(D39*3*('Motore 2021'!$B$41+'Motore 2021'!$B$42+'Motore 2021'!$D$43+'Motore 2021'!$B$44)),(D39*1*('Motore 2021'!$B$41+'Motore 2021'!$B$42+'Motore 2021'!$D$43+'Motore 2021'!$B$44)))</f>
        <v>0</v>
      </c>
      <c r="BF39" s="130">
        <f>IF($C$18="SI",(C39*3*('Motore 2021'!$B$41+'Motore 2021'!$B$42+'Motore 2021'!$B$43+'Motore 2021'!$B$44))+((C39*3*('Motore 2021'!$B$41+'Motore 2021'!$B$42+'Motore 2021'!$B$43+'Motore 2021'!$B$44))*10%),(C39*1*('Motore 2021'!$B$41+'Motore 2021'!$B$42+'Motore 2021'!$B$43+'Motore 2021'!$B$44))+((C39*1*('Motore 2021'!$B$41+'Motore 2021'!$B$42+'Motore 2021'!$B$43+'Motore 2021'!$B$44))*10%))</f>
        <v>0</v>
      </c>
      <c r="BG39" s="141">
        <f>IF($C$18="SI",(D39*3*('Motore 2021'!$B$41+'Motore 2021'!$B$42+'Motore 2021'!$D$43+'Motore 2021'!$B$44))+((D39*3*('Motore 2021'!$B$41+'Motore 2021'!$B$42+'Motore 2021'!$D$43+'Motore 2021'!$B$44))*10%),(D39*1*('Motore 2021'!$B$41+'Motore 2021'!$B$42+'Motore 2021'!$D$43+'Motore 2021'!$B$44))+((D39*1*('Motore 2021'!$B$41+'Motore 2021'!$B$42+'Motore 2021'!$D$43+'Motore 2021'!$B$44))*10%))</f>
        <v>0</v>
      </c>
      <c r="BH39" s="130">
        <f t="shared" si="24"/>
        <v>0</v>
      </c>
      <c r="BI39" s="130">
        <f t="shared" si="25"/>
        <v>0</v>
      </c>
      <c r="BJ39" s="130">
        <f>IF(H39&lt;&gt;0,IF($C$18="SI",((('Motore 2026'!$B$47+'Motore 2026'!$B$50+'Motore 2026'!$B$53)/365)*$F$15)+(((('Motore 2026'!$B$47+'Motore 2026'!$B$50+'Motore 2021'!$B$53)/365)*$F$15)*10%),(('Motore 2026'!$B$53/365)*$F$15)+(('Motore 2026'!$B$53/365)*$F$15)*10%),0)</f>
        <v>0</v>
      </c>
      <c r="BK39" s="130">
        <v>0</v>
      </c>
      <c r="BL39" s="130">
        <f>IF(H39&lt;&gt;0,IF($C$18="SI",((('Motore 2026'!$B$47+'Motore 2026'!$B$50+'Motore 2026'!$B$53)/365)*$F$15),(('Motore 2026'!$B$53/365)*$F$15)),0)</f>
        <v>0</v>
      </c>
      <c r="BM39" s="130">
        <v>0</v>
      </c>
      <c r="BN39" s="130">
        <f t="shared" si="26"/>
        <v>0</v>
      </c>
      <c r="BO39" s="132">
        <f t="shared" si="27"/>
        <v>0</v>
      </c>
      <c r="BP39" s="41"/>
    </row>
    <row r="40" spans="1:68" x14ac:dyDescent="0.25">
      <c r="A40" s="72" t="s">
        <v>11</v>
      </c>
      <c r="B40" s="50">
        <v>0</v>
      </c>
      <c r="C40" s="50">
        <v>0</v>
      </c>
      <c r="D40" s="135">
        <v>0</v>
      </c>
      <c r="E40" s="50">
        <f t="shared" si="17"/>
        <v>0</v>
      </c>
      <c r="F40" s="169" t="s">
        <v>8</v>
      </c>
      <c r="G40" s="69">
        <f t="shared" si="0"/>
        <v>0</v>
      </c>
      <c r="H40" s="69">
        <f t="shared" si="1"/>
        <v>0</v>
      </c>
      <c r="I40" s="70">
        <f t="shared" si="2"/>
        <v>0</v>
      </c>
      <c r="J40" s="136">
        <f t="shared" si="3"/>
        <v>0</v>
      </c>
      <c r="K40" s="71">
        <f t="shared" si="4"/>
        <v>0</v>
      </c>
      <c r="L40" s="137">
        <f t="shared" si="5"/>
        <v>0</v>
      </c>
      <c r="M40" s="120">
        <f>IF(K40&lt;'Motore 2026'!$H$28,Ripartizione!K40,'Motore 2026'!$H$28)</f>
        <v>0</v>
      </c>
      <c r="N40" s="138">
        <f>IF(L40&lt;'Motore 2021'!$H$28,Ripartizione!L40,'Motore 2021'!$H$28)</f>
        <v>0</v>
      </c>
      <c r="O40" s="120">
        <f t="shared" si="6"/>
        <v>0</v>
      </c>
      <c r="P40" s="138">
        <f t="shared" si="7"/>
        <v>0</v>
      </c>
      <c r="Q40" s="120">
        <f>ROUND(O40*'Motore 2026'!$E$28,2)</f>
        <v>0</v>
      </c>
      <c r="R40" s="138">
        <f>ROUND(P40*'Motore 2021'!$E$28,2)</f>
        <v>0</v>
      </c>
      <c r="S40" s="120">
        <f>IF((K40-M40)&lt;'Motore 2026'!$H$29,(K40-M40),'Motore 2026'!$H$29)</f>
        <v>0</v>
      </c>
      <c r="T40" s="138">
        <f>IF((L40-N40)&lt;'Motore 2021'!$H$29,(L40-N40),'Motore 2021'!$H$29)</f>
        <v>0</v>
      </c>
      <c r="U40" s="120">
        <f t="shared" si="8"/>
        <v>0</v>
      </c>
      <c r="V40" s="138">
        <f t="shared" si="9"/>
        <v>0</v>
      </c>
      <c r="W40" s="120">
        <f>ROUND(U40*'Motore 2026'!$E$29,2)</f>
        <v>0</v>
      </c>
      <c r="X40" s="138">
        <f>ROUND(V40*'Motore 2021'!$E$29,2)</f>
        <v>0</v>
      </c>
      <c r="Y40" s="120">
        <f>IF(K40-M40-S40&lt;'Motore 2026'!$H$30,(Ripartizione!K40-Ripartizione!M40-Ripartizione!S40),'Motore 2026'!$H$30)</f>
        <v>0</v>
      </c>
      <c r="Z40" s="138">
        <f>IF(L40-N40-T40&lt;'Motore 2021'!$H$30,(Ripartizione!L40-Ripartizione!N40-Ripartizione!T40),'Motore 2021'!$H$30)</f>
        <v>0</v>
      </c>
      <c r="AA40" s="120">
        <f t="shared" si="10"/>
        <v>0</v>
      </c>
      <c r="AB40" s="138">
        <f t="shared" si="11"/>
        <v>0</v>
      </c>
      <c r="AC40" s="120">
        <f>ROUND(AA40*'Motore 2026'!$E$30,2)</f>
        <v>0</v>
      </c>
      <c r="AD40" s="138">
        <f>ROUND(AB40*'Motore 2021'!$E$30,2)</f>
        <v>0</v>
      </c>
      <c r="AE40" s="120">
        <f>IF((K40-M40-S40-Y40)&lt;'Motore 2026'!$H$31, (K40-M40-S40-Y40),'Motore 2026'!$H$31)</f>
        <v>0</v>
      </c>
      <c r="AF40" s="138">
        <f>IF((L40-N40-T40-Z40)&lt;'Motore 2021'!$H$31, (L40-N40-T40-Z40),'Motore 2021'!$H$31)</f>
        <v>0</v>
      </c>
      <c r="AG40" s="120">
        <f t="shared" si="12"/>
        <v>0</v>
      </c>
      <c r="AH40" s="138">
        <f t="shared" si="13"/>
        <v>0</v>
      </c>
      <c r="AI40" s="120">
        <f>ROUND(AG40*'Motore 2026'!$E$31,2)</f>
        <v>0</v>
      </c>
      <c r="AJ40" s="138">
        <f>ROUND(AH40*'Motore 2021'!$E$31,2)</f>
        <v>0</v>
      </c>
      <c r="AK40" s="120">
        <f t="shared" si="18"/>
        <v>0</v>
      </c>
      <c r="AL40" s="138">
        <f t="shared" si="19"/>
        <v>0</v>
      </c>
      <c r="AM40" s="120">
        <f t="shared" si="14"/>
        <v>0</v>
      </c>
      <c r="AN40" s="138">
        <f t="shared" si="15"/>
        <v>0</v>
      </c>
      <c r="AO40" s="120">
        <f>ROUND(AM40*'Motore 2026'!$E$32,2)</f>
        <v>0</v>
      </c>
      <c r="AP40" s="138">
        <f>ROUND(AN40*'Motore 2021'!$E$32,2)</f>
        <v>0</v>
      </c>
      <c r="AQ40" s="127">
        <f>IF(B40&lt;&gt;0,((Q40+R40)*Ripartizione!B40),Q40+R40)</f>
        <v>0</v>
      </c>
      <c r="AR40" s="127">
        <f>IF(B40&lt;&gt;0,((Ripartizione!B40*W40)+(Ripartizione!B40*X40)), W40+X40)</f>
        <v>0</v>
      </c>
      <c r="AS40" s="127">
        <f t="shared" si="16"/>
        <v>0</v>
      </c>
      <c r="AT40" s="127">
        <f>IF(B40&lt;&gt;0,((Ripartizione!B40*AI40)+(Ripartizione!B40*AJ40)), AI40+AJ40)</f>
        <v>0</v>
      </c>
      <c r="AU40" s="127">
        <f>IF(B40&lt;&gt;0,((Ripartizione!B40*AO40)+(Ripartizione!B40*AP40)), AO40+AP40)</f>
        <v>0</v>
      </c>
      <c r="AV40" s="127">
        <f t="shared" si="20"/>
        <v>0</v>
      </c>
      <c r="AW40" s="127">
        <f t="shared" si="21"/>
        <v>0</v>
      </c>
      <c r="AX40" s="127">
        <f>IF($C$18="SI",((C40*'Motore 2021'!$B$35) + (D40*'Motore 2021'!$B$35)),0)</f>
        <v>0</v>
      </c>
      <c r="AY40" s="128">
        <f>IF($C$18="SI",((C40*'Motore 2021'!$B$35)+(C40*'Motore 2021'!$B$35)*10% + (D40*'Motore 2021'!$B$35)+(D40*'Motore 2021'!$B$35)*10%),0)</f>
        <v>0</v>
      </c>
      <c r="AZ40" s="129">
        <f>IF($C$18="SI",(((C40*'Motore 2021'!$B$38))+((D40*'Motore 2021'!$B$38))),0)</f>
        <v>0</v>
      </c>
      <c r="BA40" s="128">
        <f>IF($C$18="SI",(((C40*'Motore 2021'!$B$38)+((C40*'Motore 2021'!$B$38)*10%))+((D40*'Motore 2021'!$B$38)+((D40*'Motore 2021'!$B$38)*10%))),0)</f>
        <v>0</v>
      </c>
      <c r="BB40" s="128">
        <f t="shared" si="22"/>
        <v>0</v>
      </c>
      <c r="BC40" s="130">
        <f t="shared" si="23"/>
        <v>0</v>
      </c>
      <c r="BD40" s="130">
        <f>IF($C$18="SI",(C40*3*('Motore 2021'!$B$41+'Motore 2021'!$B$42+'Motore 2021'!$B$43+'Motore 2021'!$B$44)),(C40*1*('Motore 2021'!$B$41+'Motore 2021'!$B$42+'Motore 2021'!$B$43+'Motore 2021'!$B$44)))</f>
        <v>0</v>
      </c>
      <c r="BE40" s="140">
        <f>IF($C$18="SI",(D40*3*('Motore 2021'!$B$41+'Motore 2021'!$B$42+'Motore 2021'!$D$43+'Motore 2021'!$B$44)),(D40*1*('Motore 2021'!$B$41+'Motore 2021'!$B$42+'Motore 2021'!$D$43+'Motore 2021'!$B$44)))</f>
        <v>0</v>
      </c>
      <c r="BF40" s="130">
        <f>IF($C$18="SI",(C40*3*('Motore 2021'!$B$41+'Motore 2021'!$B$42+'Motore 2021'!$B$43+'Motore 2021'!$B$44))+((C40*3*('Motore 2021'!$B$41+'Motore 2021'!$B$42+'Motore 2021'!$B$43+'Motore 2021'!$B$44))*10%),(C40*1*('Motore 2021'!$B$41+'Motore 2021'!$B$42+'Motore 2021'!$B$43+'Motore 2021'!$B$44))+((C40*1*('Motore 2021'!$B$41+'Motore 2021'!$B$42+'Motore 2021'!$B$43+'Motore 2021'!$B$44))*10%))</f>
        <v>0</v>
      </c>
      <c r="BG40" s="141">
        <f>IF($C$18="SI",(D40*3*('Motore 2021'!$B$41+'Motore 2021'!$B$42+'Motore 2021'!$D$43+'Motore 2021'!$B$44))+((D40*3*('Motore 2021'!$B$41+'Motore 2021'!$B$42+'Motore 2021'!$D$43+'Motore 2021'!$B$44))*10%),(D40*1*('Motore 2021'!$B$41+'Motore 2021'!$B$42+'Motore 2021'!$D$43+'Motore 2021'!$B$44))+((D40*1*('Motore 2021'!$B$41+'Motore 2021'!$B$42+'Motore 2021'!$D$43+'Motore 2021'!$B$44))*10%))</f>
        <v>0</v>
      </c>
      <c r="BH40" s="130">
        <f t="shared" si="24"/>
        <v>0</v>
      </c>
      <c r="BI40" s="130">
        <f t="shared" si="25"/>
        <v>0</v>
      </c>
      <c r="BJ40" s="130">
        <f>IF(H40&lt;&gt;0,IF($C$18="SI",((('Motore 2026'!$B$47+'Motore 2026'!$B$50+'Motore 2026'!$B$53)/365)*$F$15)+(((('Motore 2026'!$B$47+'Motore 2026'!$B$50+'Motore 2021'!$B$53)/365)*$F$15)*10%),(('Motore 2026'!$B$53/365)*$F$15)+(('Motore 2026'!$B$53/365)*$F$15)*10%),0)</f>
        <v>0</v>
      </c>
      <c r="BK40" s="130">
        <v>0</v>
      </c>
      <c r="BL40" s="130">
        <f>IF(H40&lt;&gt;0,IF($C$18="SI",((('Motore 2026'!$B$47+'Motore 2026'!$B$50+'Motore 2026'!$B$53)/365)*$F$15),(('Motore 2026'!$B$53/365)*$F$15)),0)</f>
        <v>0</v>
      </c>
      <c r="BM40" s="130">
        <v>0</v>
      </c>
      <c r="BN40" s="130">
        <f t="shared" si="26"/>
        <v>0</v>
      </c>
      <c r="BO40" s="132">
        <f t="shared" si="27"/>
        <v>0</v>
      </c>
      <c r="BP40" s="41"/>
    </row>
    <row r="41" spans="1:68" x14ac:dyDescent="0.25">
      <c r="A41" s="72" t="s">
        <v>12</v>
      </c>
      <c r="B41" s="50">
        <v>0</v>
      </c>
      <c r="C41" s="50">
        <v>0</v>
      </c>
      <c r="D41" s="135">
        <v>0</v>
      </c>
      <c r="E41" s="50">
        <f t="shared" si="17"/>
        <v>0</v>
      </c>
      <c r="F41" s="169" t="s">
        <v>8</v>
      </c>
      <c r="G41" s="69">
        <f t="shared" si="0"/>
        <v>0</v>
      </c>
      <c r="H41" s="69">
        <f t="shared" si="1"/>
        <v>0</v>
      </c>
      <c r="I41" s="70">
        <f t="shared" si="2"/>
        <v>0</v>
      </c>
      <c r="J41" s="136">
        <f t="shared" si="3"/>
        <v>0</v>
      </c>
      <c r="K41" s="71">
        <f t="shared" si="4"/>
        <v>0</v>
      </c>
      <c r="L41" s="137">
        <f t="shared" si="5"/>
        <v>0</v>
      </c>
      <c r="M41" s="120">
        <f>IF(K41&lt;'Motore 2026'!$H$28,Ripartizione!K41,'Motore 2026'!$H$28)</f>
        <v>0</v>
      </c>
      <c r="N41" s="138">
        <f>IF(L41&lt;'Motore 2021'!$H$28,Ripartizione!L41,'Motore 2021'!$H$28)</f>
        <v>0</v>
      </c>
      <c r="O41" s="120">
        <f t="shared" si="6"/>
        <v>0</v>
      </c>
      <c r="P41" s="138">
        <f t="shared" si="7"/>
        <v>0</v>
      </c>
      <c r="Q41" s="120">
        <f>ROUND(O41*'Motore 2026'!$E$28,2)</f>
        <v>0</v>
      </c>
      <c r="R41" s="138">
        <f>ROUND(P41*'Motore 2021'!$E$28,2)</f>
        <v>0</v>
      </c>
      <c r="S41" s="120">
        <f>IF((K41-M41)&lt;'Motore 2026'!$H$29,(K41-M41),'Motore 2026'!$H$29)</f>
        <v>0</v>
      </c>
      <c r="T41" s="138">
        <f>IF((L41-N41)&lt;'Motore 2021'!$H$29,(L41-N41),'Motore 2021'!$H$29)</f>
        <v>0</v>
      </c>
      <c r="U41" s="120">
        <f t="shared" si="8"/>
        <v>0</v>
      </c>
      <c r="V41" s="138">
        <f t="shared" si="9"/>
        <v>0</v>
      </c>
      <c r="W41" s="120">
        <f>ROUND(U41*'Motore 2026'!$E$29,2)</f>
        <v>0</v>
      </c>
      <c r="X41" s="138">
        <f>ROUND(V41*'Motore 2021'!$E$29,2)</f>
        <v>0</v>
      </c>
      <c r="Y41" s="120">
        <f>IF(K41-M41-S41&lt;'Motore 2026'!$H$30,(Ripartizione!K41-Ripartizione!M41-Ripartizione!S41),'Motore 2026'!$H$30)</f>
        <v>0</v>
      </c>
      <c r="Z41" s="138">
        <f>IF(L41-N41-T41&lt;'Motore 2021'!$H$30,(Ripartizione!L41-Ripartizione!N41-Ripartizione!T41),'Motore 2021'!$H$30)</f>
        <v>0</v>
      </c>
      <c r="AA41" s="120">
        <f t="shared" si="10"/>
        <v>0</v>
      </c>
      <c r="AB41" s="138">
        <f t="shared" si="11"/>
        <v>0</v>
      </c>
      <c r="AC41" s="120">
        <f>ROUND(AA41*'Motore 2026'!$E$30,2)</f>
        <v>0</v>
      </c>
      <c r="AD41" s="138">
        <f>ROUND(AB41*'Motore 2021'!$E$30,2)</f>
        <v>0</v>
      </c>
      <c r="AE41" s="120">
        <f>IF((K41-M41-S41-Y41)&lt;'Motore 2026'!$H$31, (K41-M41-S41-Y41),'Motore 2026'!$H$31)</f>
        <v>0</v>
      </c>
      <c r="AF41" s="138">
        <f>IF((L41-N41-T41-Z41)&lt;'Motore 2021'!$H$31, (L41-N41-T41-Z41),'Motore 2021'!$H$31)</f>
        <v>0</v>
      </c>
      <c r="AG41" s="120">
        <f t="shared" si="12"/>
        <v>0</v>
      </c>
      <c r="AH41" s="138">
        <f t="shared" si="13"/>
        <v>0</v>
      </c>
      <c r="AI41" s="120">
        <f>ROUND(AG41*'Motore 2026'!$E$31,2)</f>
        <v>0</v>
      </c>
      <c r="AJ41" s="138">
        <f>ROUND(AH41*'Motore 2021'!$E$31,2)</f>
        <v>0</v>
      </c>
      <c r="AK41" s="120">
        <f t="shared" si="18"/>
        <v>0</v>
      </c>
      <c r="AL41" s="138">
        <f t="shared" si="19"/>
        <v>0</v>
      </c>
      <c r="AM41" s="120">
        <f t="shared" si="14"/>
        <v>0</v>
      </c>
      <c r="AN41" s="138">
        <f t="shared" si="15"/>
        <v>0</v>
      </c>
      <c r="AO41" s="120">
        <f>ROUND(AM41*'Motore 2026'!$E$32,2)</f>
        <v>0</v>
      </c>
      <c r="AP41" s="138">
        <f>ROUND(AN41*'Motore 2021'!$E$32,2)</f>
        <v>0</v>
      </c>
      <c r="AQ41" s="127">
        <f>IF(B41&lt;&gt;0,((Q41+R41)*Ripartizione!B41),Q41+R41)</f>
        <v>0</v>
      </c>
      <c r="AR41" s="127">
        <f>IF(B41&lt;&gt;0,((Ripartizione!B41*W41)+(Ripartizione!B41*X41)), W41+X41)</f>
        <v>0</v>
      </c>
      <c r="AS41" s="127">
        <f t="shared" si="16"/>
        <v>0</v>
      </c>
      <c r="AT41" s="127">
        <f>IF(B41&lt;&gt;0,((Ripartizione!B41*AI41)+(Ripartizione!B41*AJ41)), AI41+AJ41)</f>
        <v>0</v>
      </c>
      <c r="AU41" s="127">
        <f>IF(B41&lt;&gt;0,((Ripartizione!B41*AO41)+(Ripartizione!B41*AP41)), AO41+AP41)</f>
        <v>0</v>
      </c>
      <c r="AV41" s="127">
        <f t="shared" si="20"/>
        <v>0</v>
      </c>
      <c r="AW41" s="127">
        <f t="shared" si="21"/>
        <v>0</v>
      </c>
      <c r="AX41" s="127">
        <f>IF($C$18="SI",((C41*'Motore 2021'!$B$35) + (D41*'Motore 2021'!$B$35)),0)</f>
        <v>0</v>
      </c>
      <c r="AY41" s="128">
        <f>IF($C$18="SI",((C41*'Motore 2021'!$B$35)+(C41*'Motore 2021'!$B$35)*10% + (D41*'Motore 2021'!$B$35)+(D41*'Motore 2021'!$B$35)*10%),0)</f>
        <v>0</v>
      </c>
      <c r="AZ41" s="129">
        <f>IF($C$18="SI",(((C41*'Motore 2021'!$B$38))+((D41*'Motore 2021'!$B$38))),0)</f>
        <v>0</v>
      </c>
      <c r="BA41" s="128">
        <f>IF($C$18="SI",(((C41*'Motore 2021'!$B$38)+((C41*'Motore 2021'!$B$38)*10%))+((D41*'Motore 2021'!$B$38)+((D41*'Motore 2021'!$B$38)*10%))),0)</f>
        <v>0</v>
      </c>
      <c r="BB41" s="128">
        <f t="shared" si="22"/>
        <v>0</v>
      </c>
      <c r="BC41" s="130">
        <f t="shared" si="23"/>
        <v>0</v>
      </c>
      <c r="BD41" s="130">
        <f>IF($C$18="SI",(C41*3*('Motore 2021'!$B$41+'Motore 2021'!$B$42+'Motore 2021'!$B$43+'Motore 2021'!$B$44)),(C41*1*('Motore 2021'!$B$41+'Motore 2021'!$B$42+'Motore 2021'!$B$43+'Motore 2021'!$B$44)))</f>
        <v>0</v>
      </c>
      <c r="BE41" s="140">
        <f>IF($C$18="SI",(D41*3*('Motore 2021'!$B$41+'Motore 2021'!$B$42+'Motore 2021'!$D$43+'Motore 2021'!$B$44)),(D41*1*('Motore 2021'!$B$41+'Motore 2021'!$B$42+'Motore 2021'!$D$43+'Motore 2021'!$B$44)))</f>
        <v>0</v>
      </c>
      <c r="BF41" s="130">
        <f>IF($C$18="SI",(C41*3*('Motore 2021'!$B$41+'Motore 2021'!$B$42+'Motore 2021'!$B$43+'Motore 2021'!$B$44))+((C41*3*('Motore 2021'!$B$41+'Motore 2021'!$B$42+'Motore 2021'!$B$43+'Motore 2021'!$B$44))*10%),(C41*1*('Motore 2021'!$B$41+'Motore 2021'!$B$42+'Motore 2021'!$B$43+'Motore 2021'!$B$44))+((C41*1*('Motore 2021'!$B$41+'Motore 2021'!$B$42+'Motore 2021'!$B$43+'Motore 2021'!$B$44))*10%))</f>
        <v>0</v>
      </c>
      <c r="BG41" s="141">
        <f>IF($C$18="SI",(D41*3*('Motore 2021'!$B$41+'Motore 2021'!$B$42+'Motore 2021'!$D$43+'Motore 2021'!$B$44))+((D41*3*('Motore 2021'!$B$41+'Motore 2021'!$B$42+'Motore 2021'!$D$43+'Motore 2021'!$B$44))*10%),(D41*1*('Motore 2021'!$B$41+'Motore 2021'!$B$42+'Motore 2021'!$D$43+'Motore 2021'!$B$44))+((D41*1*('Motore 2021'!$B$41+'Motore 2021'!$B$42+'Motore 2021'!$D$43+'Motore 2021'!$B$44))*10%))</f>
        <v>0</v>
      </c>
      <c r="BH41" s="130">
        <f t="shared" si="24"/>
        <v>0</v>
      </c>
      <c r="BI41" s="130">
        <f t="shared" si="25"/>
        <v>0</v>
      </c>
      <c r="BJ41" s="130">
        <f>IF(H41&lt;&gt;0,IF($C$18="SI",((('Motore 2026'!$B$47+'Motore 2026'!$B$50+'Motore 2026'!$B$53)/365)*$F$15)+(((('Motore 2026'!$B$47+'Motore 2026'!$B$50+'Motore 2021'!$B$53)/365)*$F$15)*10%),(('Motore 2026'!$B$53/365)*$F$15)+(('Motore 2026'!$B$53/365)*$F$15)*10%),0)</f>
        <v>0</v>
      </c>
      <c r="BK41" s="130">
        <v>0</v>
      </c>
      <c r="BL41" s="130">
        <f>IF(H41&lt;&gt;0,IF($C$18="SI",((('Motore 2026'!$B$47+'Motore 2026'!$B$50+'Motore 2026'!$B$53)/365)*$F$15),(('Motore 2026'!$B$53/365)*$F$15)),0)</f>
        <v>0</v>
      </c>
      <c r="BM41" s="130">
        <v>0</v>
      </c>
      <c r="BN41" s="130">
        <f t="shared" si="26"/>
        <v>0</v>
      </c>
      <c r="BO41" s="132">
        <f t="shared" si="27"/>
        <v>0</v>
      </c>
      <c r="BP41" s="41"/>
    </row>
    <row r="42" spans="1:68" x14ac:dyDescent="0.25">
      <c r="A42" s="72" t="s">
        <v>13</v>
      </c>
      <c r="B42" s="50">
        <v>0</v>
      </c>
      <c r="C42" s="50">
        <v>0</v>
      </c>
      <c r="D42" s="135">
        <v>0</v>
      </c>
      <c r="E42" s="50">
        <f t="shared" si="17"/>
        <v>0</v>
      </c>
      <c r="F42" s="169" t="s">
        <v>8</v>
      </c>
      <c r="G42" s="69">
        <f t="shared" si="0"/>
        <v>0</v>
      </c>
      <c r="H42" s="69">
        <f t="shared" si="1"/>
        <v>0</v>
      </c>
      <c r="I42" s="70">
        <f t="shared" si="2"/>
        <v>0</v>
      </c>
      <c r="J42" s="136">
        <f t="shared" si="3"/>
        <v>0</v>
      </c>
      <c r="K42" s="71">
        <f t="shared" si="4"/>
        <v>0</v>
      </c>
      <c r="L42" s="137">
        <f t="shared" si="5"/>
        <v>0</v>
      </c>
      <c r="M42" s="120">
        <f>IF(K42&lt;'Motore 2026'!$H$28,Ripartizione!K42,'Motore 2026'!$H$28)</f>
        <v>0</v>
      </c>
      <c r="N42" s="138">
        <f>IF(L42&lt;'Motore 2021'!$H$28,Ripartizione!L42,'Motore 2021'!$H$28)</f>
        <v>0</v>
      </c>
      <c r="O42" s="120">
        <f t="shared" si="6"/>
        <v>0</v>
      </c>
      <c r="P42" s="138">
        <f t="shared" si="7"/>
        <v>0</v>
      </c>
      <c r="Q42" s="120">
        <f>ROUND(O42*'Motore 2026'!$E$28,2)</f>
        <v>0</v>
      </c>
      <c r="R42" s="138">
        <f>ROUND(P42*'Motore 2021'!$E$28,2)</f>
        <v>0</v>
      </c>
      <c r="S42" s="120">
        <f>IF((K42-M42)&lt;'Motore 2026'!$H$29,(K42-M42),'Motore 2026'!$H$29)</f>
        <v>0</v>
      </c>
      <c r="T42" s="138">
        <f>IF((L42-N42)&lt;'Motore 2021'!$H$29,(L42-N42),'Motore 2021'!$H$29)</f>
        <v>0</v>
      </c>
      <c r="U42" s="120">
        <f t="shared" si="8"/>
        <v>0</v>
      </c>
      <c r="V42" s="138">
        <f t="shared" si="9"/>
        <v>0</v>
      </c>
      <c r="W42" s="120">
        <f>ROUND(U42*'Motore 2026'!$E$29,2)</f>
        <v>0</v>
      </c>
      <c r="X42" s="138">
        <f>ROUND(V42*'Motore 2021'!$E$29,2)</f>
        <v>0</v>
      </c>
      <c r="Y42" s="120">
        <f>IF(K42-M42-S42&lt;'Motore 2026'!$H$30,(Ripartizione!K42-Ripartizione!M42-Ripartizione!S42),'Motore 2026'!$H$30)</f>
        <v>0</v>
      </c>
      <c r="Z42" s="138">
        <f>IF(L42-N42-T42&lt;'Motore 2021'!$H$30,(Ripartizione!L42-Ripartizione!N42-Ripartizione!T42),'Motore 2021'!$H$30)</f>
        <v>0</v>
      </c>
      <c r="AA42" s="120">
        <f t="shared" si="10"/>
        <v>0</v>
      </c>
      <c r="AB42" s="138">
        <f t="shared" si="11"/>
        <v>0</v>
      </c>
      <c r="AC42" s="120">
        <f>ROUND(AA42*'Motore 2026'!$E$30,2)</f>
        <v>0</v>
      </c>
      <c r="AD42" s="138">
        <f>ROUND(AB42*'Motore 2021'!$E$30,2)</f>
        <v>0</v>
      </c>
      <c r="AE42" s="120">
        <f>IF((K42-M42-S42-Y42)&lt;'Motore 2026'!$H$31, (K42-M42-S42-Y42),'Motore 2026'!$H$31)</f>
        <v>0</v>
      </c>
      <c r="AF42" s="138">
        <f>IF((L42-N42-T42-Z42)&lt;'Motore 2021'!$H$31, (L42-N42-T42-Z42),'Motore 2021'!$H$31)</f>
        <v>0</v>
      </c>
      <c r="AG42" s="120">
        <f t="shared" si="12"/>
        <v>0</v>
      </c>
      <c r="AH42" s="138">
        <f t="shared" si="13"/>
        <v>0</v>
      </c>
      <c r="AI42" s="120">
        <f>ROUND(AG42*'Motore 2026'!$E$31,2)</f>
        <v>0</v>
      </c>
      <c r="AJ42" s="138">
        <f>ROUND(AH42*'Motore 2021'!$E$31,2)</f>
        <v>0</v>
      </c>
      <c r="AK42" s="120">
        <f t="shared" si="18"/>
        <v>0</v>
      </c>
      <c r="AL42" s="138">
        <f t="shared" si="19"/>
        <v>0</v>
      </c>
      <c r="AM42" s="120">
        <f t="shared" si="14"/>
        <v>0</v>
      </c>
      <c r="AN42" s="138">
        <f t="shared" si="15"/>
        <v>0</v>
      </c>
      <c r="AO42" s="120">
        <f>ROUND(AM42*'Motore 2026'!$E$32,2)</f>
        <v>0</v>
      </c>
      <c r="AP42" s="138">
        <f>ROUND(AN42*'Motore 2021'!$E$32,2)</f>
        <v>0</v>
      </c>
      <c r="AQ42" s="127">
        <f>IF(B42&lt;&gt;0,((Q42+R42)*Ripartizione!B42),Q42+R42)</f>
        <v>0</v>
      </c>
      <c r="AR42" s="127">
        <f>IF(B42&lt;&gt;0,((Ripartizione!B42*W42)+(Ripartizione!B42*X42)), W42+X42)</f>
        <v>0</v>
      </c>
      <c r="AS42" s="127">
        <f t="shared" si="16"/>
        <v>0</v>
      </c>
      <c r="AT42" s="127">
        <f>IF(B42&lt;&gt;0,((Ripartizione!B42*AI42)+(Ripartizione!B42*AJ42)), AI42+AJ42)</f>
        <v>0</v>
      </c>
      <c r="AU42" s="127">
        <f>IF(B42&lt;&gt;0,((Ripartizione!B42*AO42)+(Ripartizione!B42*AP42)), AO42+AP42)</f>
        <v>0</v>
      </c>
      <c r="AV42" s="127">
        <f t="shared" si="20"/>
        <v>0</v>
      </c>
      <c r="AW42" s="127">
        <f t="shared" si="21"/>
        <v>0</v>
      </c>
      <c r="AX42" s="127">
        <f>IF($C$18="SI",((C42*'Motore 2021'!$B$35) + (D42*'Motore 2021'!$B$35)),0)</f>
        <v>0</v>
      </c>
      <c r="AY42" s="128">
        <f>IF($C$18="SI",((C42*'Motore 2021'!$B$35)+(C42*'Motore 2021'!$B$35)*10% + (D42*'Motore 2021'!$B$35)+(D42*'Motore 2021'!$B$35)*10%),0)</f>
        <v>0</v>
      </c>
      <c r="AZ42" s="129">
        <f>IF($C$18="SI",(((C42*'Motore 2021'!$B$38))+((D42*'Motore 2021'!$B$38))),0)</f>
        <v>0</v>
      </c>
      <c r="BA42" s="128">
        <f>IF($C$18="SI",(((C42*'Motore 2021'!$B$38)+((C42*'Motore 2021'!$B$38)*10%))+((D42*'Motore 2021'!$B$38)+((D42*'Motore 2021'!$B$38)*10%))),0)</f>
        <v>0</v>
      </c>
      <c r="BB42" s="128">
        <f t="shared" si="22"/>
        <v>0</v>
      </c>
      <c r="BC42" s="130">
        <f t="shared" si="23"/>
        <v>0</v>
      </c>
      <c r="BD42" s="130">
        <f>IF($C$18="SI",(C42*3*('Motore 2021'!$B$41+'Motore 2021'!$B$42+'Motore 2021'!$B$43+'Motore 2021'!$B$44)),(C42*1*('Motore 2021'!$B$41+'Motore 2021'!$B$42+'Motore 2021'!$B$43+'Motore 2021'!$B$44)))</f>
        <v>0</v>
      </c>
      <c r="BE42" s="140">
        <f>IF($C$18="SI",(D42*3*('Motore 2021'!$B$41+'Motore 2021'!$B$42+'Motore 2021'!$D$43+'Motore 2021'!$B$44)),(D42*1*('Motore 2021'!$B$41+'Motore 2021'!$B$42+'Motore 2021'!$D$43+'Motore 2021'!$B$44)))</f>
        <v>0</v>
      </c>
      <c r="BF42" s="130">
        <f>IF($C$18="SI",(C42*3*('Motore 2021'!$B$41+'Motore 2021'!$B$42+'Motore 2021'!$B$43+'Motore 2021'!$B$44))+((C42*3*('Motore 2021'!$B$41+'Motore 2021'!$B$42+'Motore 2021'!$B$43+'Motore 2021'!$B$44))*10%),(C42*1*('Motore 2021'!$B$41+'Motore 2021'!$B$42+'Motore 2021'!$B$43+'Motore 2021'!$B$44))+((C42*1*('Motore 2021'!$B$41+'Motore 2021'!$B$42+'Motore 2021'!$B$43+'Motore 2021'!$B$44))*10%))</f>
        <v>0</v>
      </c>
      <c r="BG42" s="141">
        <f>IF($C$18="SI",(D42*3*('Motore 2021'!$B$41+'Motore 2021'!$B$42+'Motore 2021'!$D$43+'Motore 2021'!$B$44))+((D42*3*('Motore 2021'!$B$41+'Motore 2021'!$B$42+'Motore 2021'!$D$43+'Motore 2021'!$B$44))*10%),(D42*1*('Motore 2021'!$B$41+'Motore 2021'!$B$42+'Motore 2021'!$D$43+'Motore 2021'!$B$44))+((D42*1*('Motore 2021'!$B$41+'Motore 2021'!$B$42+'Motore 2021'!$D$43+'Motore 2021'!$B$44))*10%))</f>
        <v>0</v>
      </c>
      <c r="BH42" s="130">
        <f t="shared" si="24"/>
        <v>0</v>
      </c>
      <c r="BI42" s="130">
        <f t="shared" si="25"/>
        <v>0</v>
      </c>
      <c r="BJ42" s="130">
        <f>IF(H42&lt;&gt;0,IF($C$18="SI",((('Motore 2026'!$B$47+'Motore 2026'!$B$50+'Motore 2026'!$B$53)/365)*$F$15)+(((('Motore 2026'!$B$47+'Motore 2026'!$B$50+'Motore 2021'!$B$53)/365)*$F$15)*10%),(('Motore 2026'!$B$53/365)*$F$15)+(('Motore 2026'!$B$53/365)*$F$15)*10%),0)</f>
        <v>0</v>
      </c>
      <c r="BK42" s="130">
        <v>0</v>
      </c>
      <c r="BL42" s="130">
        <f>IF(H42&lt;&gt;0,IF($C$18="SI",((('Motore 2026'!$B$47+'Motore 2026'!$B$50+'Motore 2026'!$B$53)/365)*$F$15),(('Motore 2026'!$B$53/365)*$F$15)),0)</f>
        <v>0</v>
      </c>
      <c r="BM42" s="130">
        <v>0</v>
      </c>
      <c r="BN42" s="130">
        <f t="shared" si="26"/>
        <v>0</v>
      </c>
      <c r="BO42" s="132">
        <f t="shared" si="27"/>
        <v>0</v>
      </c>
      <c r="BP42" s="41"/>
    </row>
    <row r="43" spans="1:68" x14ac:dyDescent="0.25">
      <c r="A43" s="72" t="s">
        <v>14</v>
      </c>
      <c r="B43" s="50">
        <v>0</v>
      </c>
      <c r="C43" s="50">
        <v>0</v>
      </c>
      <c r="D43" s="135">
        <v>0</v>
      </c>
      <c r="E43" s="50">
        <f t="shared" si="17"/>
        <v>0</v>
      </c>
      <c r="F43" s="169" t="s">
        <v>8</v>
      </c>
      <c r="G43" s="69">
        <f t="shared" si="0"/>
        <v>0</v>
      </c>
      <c r="H43" s="69">
        <f t="shared" si="1"/>
        <v>0</v>
      </c>
      <c r="I43" s="70">
        <f t="shared" si="2"/>
        <v>0</v>
      </c>
      <c r="J43" s="136">
        <f t="shared" si="3"/>
        <v>0</v>
      </c>
      <c r="K43" s="71">
        <f t="shared" si="4"/>
        <v>0</v>
      </c>
      <c r="L43" s="137">
        <f t="shared" si="5"/>
        <v>0</v>
      </c>
      <c r="M43" s="120">
        <f>IF(K43&lt;'Motore 2026'!$H$28,Ripartizione!K43,'Motore 2026'!$H$28)</f>
        <v>0</v>
      </c>
      <c r="N43" s="138">
        <f>IF(L43&lt;'Motore 2021'!$H$28,Ripartizione!L43,'Motore 2021'!$H$28)</f>
        <v>0</v>
      </c>
      <c r="O43" s="120">
        <f t="shared" si="6"/>
        <v>0</v>
      </c>
      <c r="P43" s="138">
        <f t="shared" si="7"/>
        <v>0</v>
      </c>
      <c r="Q43" s="120">
        <f>ROUND(O43*'Motore 2026'!$E$28,2)</f>
        <v>0</v>
      </c>
      <c r="R43" s="138">
        <f>ROUND(P43*'Motore 2021'!$E$28,2)</f>
        <v>0</v>
      </c>
      <c r="S43" s="120">
        <f>IF((K43-M43)&lt;'Motore 2026'!$H$29,(K43-M43),'Motore 2026'!$H$29)</f>
        <v>0</v>
      </c>
      <c r="T43" s="138">
        <f>IF((L43-N43)&lt;'Motore 2021'!$H$29,(L43-N43),'Motore 2021'!$H$29)</f>
        <v>0</v>
      </c>
      <c r="U43" s="120">
        <f t="shared" si="8"/>
        <v>0</v>
      </c>
      <c r="V43" s="138">
        <f t="shared" si="9"/>
        <v>0</v>
      </c>
      <c r="W43" s="120">
        <f>ROUND(U43*'Motore 2026'!$E$29,2)</f>
        <v>0</v>
      </c>
      <c r="X43" s="138">
        <f>ROUND(V43*'Motore 2021'!$E$29,2)</f>
        <v>0</v>
      </c>
      <c r="Y43" s="120">
        <f>IF(K43-M43-S43&lt;'Motore 2026'!$H$30,(Ripartizione!K43-Ripartizione!M43-Ripartizione!S43),'Motore 2026'!$H$30)</f>
        <v>0</v>
      </c>
      <c r="Z43" s="138">
        <f>IF(L43-N43-T43&lt;'Motore 2021'!$H$30,(Ripartizione!L43-Ripartizione!N43-Ripartizione!T43),'Motore 2021'!$H$30)</f>
        <v>0</v>
      </c>
      <c r="AA43" s="120">
        <f t="shared" si="10"/>
        <v>0</v>
      </c>
      <c r="AB43" s="138">
        <f t="shared" si="11"/>
        <v>0</v>
      </c>
      <c r="AC43" s="120">
        <f>ROUND(AA43*'Motore 2026'!$E$30,2)</f>
        <v>0</v>
      </c>
      <c r="AD43" s="138">
        <f>ROUND(AB43*'Motore 2021'!$E$30,2)</f>
        <v>0</v>
      </c>
      <c r="AE43" s="120">
        <f>IF((K43-M43-S43-Y43)&lt;'Motore 2026'!$H$31, (K43-M43-S43-Y43),'Motore 2026'!$H$31)</f>
        <v>0</v>
      </c>
      <c r="AF43" s="138">
        <f>IF((L43-N43-T43-Z43)&lt;'Motore 2021'!$H$31, (L43-N43-T43-Z43),'Motore 2021'!$H$31)</f>
        <v>0</v>
      </c>
      <c r="AG43" s="120">
        <f t="shared" si="12"/>
        <v>0</v>
      </c>
      <c r="AH43" s="138">
        <f t="shared" si="13"/>
        <v>0</v>
      </c>
      <c r="AI43" s="120">
        <f>ROUND(AG43*'Motore 2026'!$E$31,2)</f>
        <v>0</v>
      </c>
      <c r="AJ43" s="138">
        <f>ROUND(AH43*'Motore 2021'!$E$31,2)</f>
        <v>0</v>
      </c>
      <c r="AK43" s="120">
        <f t="shared" si="18"/>
        <v>0</v>
      </c>
      <c r="AL43" s="138">
        <f t="shared" si="19"/>
        <v>0</v>
      </c>
      <c r="AM43" s="120">
        <f t="shared" si="14"/>
        <v>0</v>
      </c>
      <c r="AN43" s="138">
        <f t="shared" si="15"/>
        <v>0</v>
      </c>
      <c r="AO43" s="120">
        <f>ROUND(AM43*'Motore 2026'!$E$32,2)</f>
        <v>0</v>
      </c>
      <c r="AP43" s="138">
        <f>ROUND(AN43*'Motore 2021'!$E$32,2)</f>
        <v>0</v>
      </c>
      <c r="AQ43" s="127">
        <f>IF(B43&lt;&gt;0,((Q43+R43)*Ripartizione!B43),Q43+R43)</f>
        <v>0</v>
      </c>
      <c r="AR43" s="127">
        <f>IF(B43&lt;&gt;0,((Ripartizione!B43*W43)+(Ripartizione!B43*X43)), W43+X43)</f>
        <v>0</v>
      </c>
      <c r="AS43" s="127">
        <f t="shared" si="16"/>
        <v>0</v>
      </c>
      <c r="AT43" s="127">
        <f>IF(B43&lt;&gt;0,((Ripartizione!B43*AI43)+(Ripartizione!B43*AJ43)), AI43+AJ43)</f>
        <v>0</v>
      </c>
      <c r="AU43" s="127">
        <f>IF(B43&lt;&gt;0,((Ripartizione!B43*AO43)+(Ripartizione!B43*AP43)), AO43+AP43)</f>
        <v>0</v>
      </c>
      <c r="AV43" s="127">
        <f t="shared" si="20"/>
        <v>0</v>
      </c>
      <c r="AW43" s="127">
        <f t="shared" si="21"/>
        <v>0</v>
      </c>
      <c r="AX43" s="127">
        <f>IF($C$18="SI",((C43*'Motore 2021'!$B$35) + (D43*'Motore 2021'!$B$35)),0)</f>
        <v>0</v>
      </c>
      <c r="AY43" s="128">
        <f>IF($C$18="SI",((C43*'Motore 2021'!$B$35)+(C43*'Motore 2021'!$B$35)*10% + (D43*'Motore 2021'!$B$35)+(D43*'Motore 2021'!$B$35)*10%),0)</f>
        <v>0</v>
      </c>
      <c r="AZ43" s="129">
        <f>IF($C$18="SI",(((C43*'Motore 2021'!$B$38))+((D43*'Motore 2021'!$B$38))),0)</f>
        <v>0</v>
      </c>
      <c r="BA43" s="128">
        <f>IF($C$18="SI",(((C43*'Motore 2021'!$B$38)+((C43*'Motore 2021'!$B$38)*10%))+((D43*'Motore 2021'!$B$38)+((D43*'Motore 2021'!$B$38)*10%))),0)</f>
        <v>0</v>
      </c>
      <c r="BB43" s="128">
        <f t="shared" si="22"/>
        <v>0</v>
      </c>
      <c r="BC43" s="130">
        <f t="shared" si="23"/>
        <v>0</v>
      </c>
      <c r="BD43" s="130">
        <f>IF($C$18="SI",(C43*3*('Motore 2021'!$B$41+'Motore 2021'!$B$42+'Motore 2021'!$B$43+'Motore 2021'!$B$44)),(C43*1*('Motore 2021'!$B$41+'Motore 2021'!$B$42+'Motore 2021'!$B$43+'Motore 2021'!$B$44)))</f>
        <v>0</v>
      </c>
      <c r="BE43" s="140">
        <f>IF($C$18="SI",(D43*3*('Motore 2021'!$B$41+'Motore 2021'!$B$42+'Motore 2021'!$D$43+'Motore 2021'!$B$44)),(D43*1*('Motore 2021'!$B$41+'Motore 2021'!$B$42+'Motore 2021'!$D$43+'Motore 2021'!$B$44)))</f>
        <v>0</v>
      </c>
      <c r="BF43" s="130">
        <f>IF($C$18="SI",(C43*3*('Motore 2021'!$B$41+'Motore 2021'!$B$42+'Motore 2021'!$B$43+'Motore 2021'!$B$44))+((C43*3*('Motore 2021'!$B$41+'Motore 2021'!$B$42+'Motore 2021'!$B$43+'Motore 2021'!$B$44))*10%),(C43*1*('Motore 2021'!$B$41+'Motore 2021'!$B$42+'Motore 2021'!$B$43+'Motore 2021'!$B$44))+((C43*1*('Motore 2021'!$B$41+'Motore 2021'!$B$42+'Motore 2021'!$B$43+'Motore 2021'!$B$44))*10%))</f>
        <v>0</v>
      </c>
      <c r="BG43" s="141">
        <f>IF($C$18="SI",(D43*3*('Motore 2021'!$B$41+'Motore 2021'!$B$42+'Motore 2021'!$D$43+'Motore 2021'!$B$44))+((D43*3*('Motore 2021'!$B$41+'Motore 2021'!$B$42+'Motore 2021'!$D$43+'Motore 2021'!$B$44))*10%),(D43*1*('Motore 2021'!$B$41+'Motore 2021'!$B$42+'Motore 2021'!$D$43+'Motore 2021'!$B$44))+((D43*1*('Motore 2021'!$B$41+'Motore 2021'!$B$42+'Motore 2021'!$D$43+'Motore 2021'!$B$44))*10%))</f>
        <v>0</v>
      </c>
      <c r="BH43" s="130">
        <f t="shared" si="24"/>
        <v>0</v>
      </c>
      <c r="BI43" s="130">
        <f t="shared" si="25"/>
        <v>0</v>
      </c>
      <c r="BJ43" s="130">
        <f>IF(H43&lt;&gt;0,IF($C$18="SI",((('Motore 2026'!$B$47+'Motore 2026'!$B$50+'Motore 2026'!$B$53)/365)*$F$15)+(((('Motore 2026'!$B$47+'Motore 2026'!$B$50+'Motore 2021'!$B$53)/365)*$F$15)*10%),(('Motore 2026'!$B$53/365)*$F$15)+(('Motore 2026'!$B$53/365)*$F$15)*10%),0)</f>
        <v>0</v>
      </c>
      <c r="BK43" s="130">
        <v>0</v>
      </c>
      <c r="BL43" s="130">
        <f>IF(H43&lt;&gt;0,IF($C$18="SI",((('Motore 2026'!$B$47+'Motore 2026'!$B$50+'Motore 2026'!$B$53)/365)*$F$15),(('Motore 2026'!$B$53/365)*$F$15)),0)</f>
        <v>0</v>
      </c>
      <c r="BM43" s="130">
        <v>0</v>
      </c>
      <c r="BN43" s="130">
        <f t="shared" si="26"/>
        <v>0</v>
      </c>
      <c r="BO43" s="132">
        <f t="shared" si="27"/>
        <v>0</v>
      </c>
      <c r="BP43" s="41"/>
    </row>
    <row r="44" spans="1:68" x14ac:dyDescent="0.25">
      <c r="A44" s="72" t="s">
        <v>15</v>
      </c>
      <c r="B44" s="50">
        <v>0</v>
      </c>
      <c r="C44" s="50">
        <v>0</v>
      </c>
      <c r="D44" s="135">
        <v>0</v>
      </c>
      <c r="E44" s="50">
        <f t="shared" si="17"/>
        <v>0</v>
      </c>
      <c r="F44" s="169" t="s">
        <v>8</v>
      </c>
      <c r="G44" s="69">
        <f t="shared" si="0"/>
        <v>0</v>
      </c>
      <c r="H44" s="69">
        <f t="shared" si="1"/>
        <v>0</v>
      </c>
      <c r="I44" s="70">
        <f t="shared" si="2"/>
        <v>0</v>
      </c>
      <c r="J44" s="136">
        <f t="shared" si="3"/>
        <v>0</v>
      </c>
      <c r="K44" s="71">
        <f t="shared" si="4"/>
        <v>0</v>
      </c>
      <c r="L44" s="137">
        <f t="shared" si="5"/>
        <v>0</v>
      </c>
      <c r="M44" s="120">
        <f>IF(K44&lt;'Motore 2026'!$H$28,Ripartizione!K44,'Motore 2026'!$H$28)</f>
        <v>0</v>
      </c>
      <c r="N44" s="138">
        <f>IF(L44&lt;'Motore 2021'!$H$28,Ripartizione!L44,'Motore 2021'!$H$28)</f>
        <v>0</v>
      </c>
      <c r="O44" s="120">
        <f t="shared" si="6"/>
        <v>0</v>
      </c>
      <c r="P44" s="138">
        <f t="shared" si="7"/>
        <v>0</v>
      </c>
      <c r="Q44" s="120">
        <f>ROUND(O44*'Motore 2026'!$E$28,2)</f>
        <v>0</v>
      </c>
      <c r="R44" s="138">
        <f>ROUND(P44*'Motore 2021'!$E$28,2)</f>
        <v>0</v>
      </c>
      <c r="S44" s="120">
        <f>IF((K44-M44)&lt;'Motore 2026'!$H$29,(K44-M44),'Motore 2026'!$H$29)</f>
        <v>0</v>
      </c>
      <c r="T44" s="138">
        <f>IF((L44-N44)&lt;'Motore 2021'!$H$29,(L44-N44),'Motore 2021'!$H$29)</f>
        <v>0</v>
      </c>
      <c r="U44" s="120">
        <f t="shared" si="8"/>
        <v>0</v>
      </c>
      <c r="V44" s="138">
        <f t="shared" si="9"/>
        <v>0</v>
      </c>
      <c r="W44" s="120">
        <f>ROUND(U44*'Motore 2026'!$E$29,2)</f>
        <v>0</v>
      </c>
      <c r="X44" s="138">
        <f>ROUND(V44*'Motore 2021'!$E$29,2)</f>
        <v>0</v>
      </c>
      <c r="Y44" s="120">
        <f>IF(K44-M44-S44&lt;'Motore 2026'!$H$30,(Ripartizione!K44-Ripartizione!M44-Ripartizione!S44),'Motore 2026'!$H$30)</f>
        <v>0</v>
      </c>
      <c r="Z44" s="138">
        <f>IF(L44-N44-T44&lt;'Motore 2021'!$H$30,(Ripartizione!L44-Ripartizione!N44-Ripartizione!T44),'Motore 2021'!$H$30)</f>
        <v>0</v>
      </c>
      <c r="AA44" s="120">
        <f t="shared" si="10"/>
        <v>0</v>
      </c>
      <c r="AB44" s="138">
        <f t="shared" si="11"/>
        <v>0</v>
      </c>
      <c r="AC44" s="120">
        <f>ROUND(AA44*'Motore 2026'!$E$30,2)</f>
        <v>0</v>
      </c>
      <c r="AD44" s="138">
        <f>ROUND(AB44*'Motore 2021'!$E$30,2)</f>
        <v>0</v>
      </c>
      <c r="AE44" s="120">
        <f>IF((K44-M44-S44-Y44)&lt;'Motore 2026'!$H$31, (K44-M44-S44-Y44),'Motore 2026'!$H$31)</f>
        <v>0</v>
      </c>
      <c r="AF44" s="138">
        <f>IF((L44-N44-T44-Z44)&lt;'Motore 2021'!$H$31, (L44-N44-T44-Z44),'Motore 2021'!$H$31)</f>
        <v>0</v>
      </c>
      <c r="AG44" s="120">
        <f t="shared" si="12"/>
        <v>0</v>
      </c>
      <c r="AH44" s="138">
        <f t="shared" si="13"/>
        <v>0</v>
      </c>
      <c r="AI44" s="120">
        <f>ROUND(AG44*'Motore 2026'!$E$31,2)</f>
        <v>0</v>
      </c>
      <c r="AJ44" s="138">
        <f>ROUND(AH44*'Motore 2021'!$E$31,2)</f>
        <v>0</v>
      </c>
      <c r="AK44" s="120">
        <f t="shared" si="18"/>
        <v>0</v>
      </c>
      <c r="AL44" s="138">
        <f t="shared" si="19"/>
        <v>0</v>
      </c>
      <c r="AM44" s="120">
        <f t="shared" si="14"/>
        <v>0</v>
      </c>
      <c r="AN44" s="138">
        <f t="shared" si="15"/>
        <v>0</v>
      </c>
      <c r="AO44" s="120">
        <f>ROUND(AM44*'Motore 2026'!$E$32,2)</f>
        <v>0</v>
      </c>
      <c r="AP44" s="138">
        <f>ROUND(AN44*'Motore 2021'!$E$32,2)</f>
        <v>0</v>
      </c>
      <c r="AQ44" s="127">
        <f>IF(B44&lt;&gt;0,((Q44+R44)*Ripartizione!B44),Q44+R44)</f>
        <v>0</v>
      </c>
      <c r="AR44" s="127">
        <f>IF(B44&lt;&gt;0,((Ripartizione!B44*W44)+(Ripartizione!B44*X44)), W44+X44)</f>
        <v>0</v>
      </c>
      <c r="AS44" s="127">
        <f t="shared" si="16"/>
        <v>0</v>
      </c>
      <c r="AT44" s="127">
        <f>IF(B44&lt;&gt;0,((Ripartizione!B44*AI44)+(Ripartizione!B44*AJ44)), AI44+AJ44)</f>
        <v>0</v>
      </c>
      <c r="AU44" s="127">
        <f>IF(B44&lt;&gt;0,((Ripartizione!B44*AO44)+(Ripartizione!B44*AP44)), AO44+AP44)</f>
        <v>0</v>
      </c>
      <c r="AV44" s="127">
        <f t="shared" si="20"/>
        <v>0</v>
      </c>
      <c r="AW44" s="127">
        <f t="shared" si="21"/>
        <v>0</v>
      </c>
      <c r="AX44" s="127">
        <f>IF($C$18="SI",((C44*'Motore 2021'!$B$35) + (D44*'Motore 2021'!$B$35)),0)</f>
        <v>0</v>
      </c>
      <c r="AY44" s="128">
        <f>IF($C$18="SI",((C44*'Motore 2021'!$B$35)+(C44*'Motore 2021'!$B$35)*10% + (D44*'Motore 2021'!$B$35)+(D44*'Motore 2021'!$B$35)*10%),0)</f>
        <v>0</v>
      </c>
      <c r="AZ44" s="129">
        <f>IF($C$18="SI",(((C44*'Motore 2021'!$B$38))+((D44*'Motore 2021'!$B$38))),0)</f>
        <v>0</v>
      </c>
      <c r="BA44" s="128">
        <f>IF($C$18="SI",(((C44*'Motore 2021'!$B$38)+((C44*'Motore 2021'!$B$38)*10%))+((D44*'Motore 2021'!$B$38)+((D44*'Motore 2021'!$B$38)*10%))),0)</f>
        <v>0</v>
      </c>
      <c r="BB44" s="128">
        <f t="shared" si="22"/>
        <v>0</v>
      </c>
      <c r="BC44" s="130">
        <f t="shared" si="23"/>
        <v>0</v>
      </c>
      <c r="BD44" s="130">
        <f>IF($C$18="SI",(C44*3*('Motore 2021'!$B$41+'Motore 2021'!$B$42+'Motore 2021'!$B$43+'Motore 2021'!$B$44)),(C44*1*('Motore 2021'!$B$41+'Motore 2021'!$B$42+'Motore 2021'!$B$43+'Motore 2021'!$B$44)))</f>
        <v>0</v>
      </c>
      <c r="BE44" s="140">
        <f>IF($C$18="SI",(D44*3*('Motore 2021'!$B$41+'Motore 2021'!$B$42+'Motore 2021'!$D$43+'Motore 2021'!$B$44)),(D44*1*('Motore 2021'!$B$41+'Motore 2021'!$B$42+'Motore 2021'!$D$43+'Motore 2021'!$B$44)))</f>
        <v>0</v>
      </c>
      <c r="BF44" s="130">
        <f>IF($C$18="SI",(C44*3*('Motore 2021'!$B$41+'Motore 2021'!$B$42+'Motore 2021'!$B$43+'Motore 2021'!$B$44))+((C44*3*('Motore 2021'!$B$41+'Motore 2021'!$B$42+'Motore 2021'!$B$43+'Motore 2021'!$B$44))*10%),(C44*1*('Motore 2021'!$B$41+'Motore 2021'!$B$42+'Motore 2021'!$B$43+'Motore 2021'!$B$44))+((C44*1*('Motore 2021'!$B$41+'Motore 2021'!$B$42+'Motore 2021'!$B$43+'Motore 2021'!$B$44))*10%))</f>
        <v>0</v>
      </c>
      <c r="BG44" s="141">
        <f>IF($C$18="SI",(D44*3*('Motore 2021'!$B$41+'Motore 2021'!$B$42+'Motore 2021'!$D$43+'Motore 2021'!$B$44))+((D44*3*('Motore 2021'!$B$41+'Motore 2021'!$B$42+'Motore 2021'!$D$43+'Motore 2021'!$B$44))*10%),(D44*1*('Motore 2021'!$B$41+'Motore 2021'!$B$42+'Motore 2021'!$D$43+'Motore 2021'!$B$44))+((D44*1*('Motore 2021'!$B$41+'Motore 2021'!$B$42+'Motore 2021'!$D$43+'Motore 2021'!$B$44))*10%))</f>
        <v>0</v>
      </c>
      <c r="BH44" s="130">
        <f t="shared" si="24"/>
        <v>0</v>
      </c>
      <c r="BI44" s="130">
        <f t="shared" si="25"/>
        <v>0</v>
      </c>
      <c r="BJ44" s="130">
        <f>IF(H44&lt;&gt;0,IF($C$18="SI",((('Motore 2026'!$B$47+'Motore 2026'!$B$50+'Motore 2026'!$B$53)/365)*$F$15)+(((('Motore 2026'!$B$47+'Motore 2026'!$B$50+'Motore 2021'!$B$53)/365)*$F$15)*10%),(('Motore 2026'!$B$53/365)*$F$15)+(('Motore 2026'!$B$53/365)*$F$15)*10%),0)</f>
        <v>0</v>
      </c>
      <c r="BK44" s="130">
        <v>0</v>
      </c>
      <c r="BL44" s="130">
        <f>IF(H44&lt;&gt;0,IF($C$18="SI",((('Motore 2026'!$B$47+'Motore 2026'!$B$50+'Motore 2026'!$B$53)/365)*$F$15),(('Motore 2026'!$B$53/365)*$F$15)),0)</f>
        <v>0</v>
      </c>
      <c r="BM44" s="130">
        <v>0</v>
      </c>
      <c r="BN44" s="130">
        <f t="shared" si="26"/>
        <v>0</v>
      </c>
      <c r="BO44" s="132">
        <f t="shared" si="27"/>
        <v>0</v>
      </c>
      <c r="BP44" s="41"/>
    </row>
    <row r="45" spans="1:68" x14ac:dyDescent="0.25">
      <c r="A45" s="72" t="s">
        <v>16</v>
      </c>
      <c r="B45" s="50">
        <v>0</v>
      </c>
      <c r="C45" s="50">
        <v>0</v>
      </c>
      <c r="D45" s="135">
        <v>0</v>
      </c>
      <c r="E45" s="50">
        <f t="shared" si="17"/>
        <v>0</v>
      </c>
      <c r="F45" s="169" t="s">
        <v>8</v>
      </c>
      <c r="G45" s="69">
        <f t="shared" si="0"/>
        <v>0</v>
      </c>
      <c r="H45" s="69">
        <f t="shared" si="1"/>
        <v>0</v>
      </c>
      <c r="I45" s="70">
        <f t="shared" si="2"/>
        <v>0</v>
      </c>
      <c r="J45" s="136">
        <f t="shared" si="3"/>
        <v>0</v>
      </c>
      <c r="K45" s="71">
        <f t="shared" si="4"/>
        <v>0</v>
      </c>
      <c r="L45" s="137">
        <f t="shared" si="5"/>
        <v>0</v>
      </c>
      <c r="M45" s="120">
        <f>IF(K45&lt;'Motore 2026'!$H$28,Ripartizione!K45,'Motore 2026'!$H$28)</f>
        <v>0</v>
      </c>
      <c r="N45" s="138">
        <f>IF(L45&lt;'Motore 2021'!$H$28,Ripartizione!L45,'Motore 2021'!$H$28)</f>
        <v>0</v>
      </c>
      <c r="O45" s="120">
        <f t="shared" si="6"/>
        <v>0</v>
      </c>
      <c r="P45" s="138">
        <f t="shared" si="7"/>
        <v>0</v>
      </c>
      <c r="Q45" s="120">
        <f>ROUND(O45*'Motore 2026'!$E$28,2)</f>
        <v>0</v>
      </c>
      <c r="R45" s="138">
        <f>ROUND(P45*'Motore 2021'!$E$28,2)</f>
        <v>0</v>
      </c>
      <c r="S45" s="120">
        <f>IF((K45-M45)&lt;'Motore 2026'!$H$29,(K45-M45),'Motore 2026'!$H$29)</f>
        <v>0</v>
      </c>
      <c r="T45" s="138">
        <f>IF((L45-N45)&lt;'Motore 2021'!$H$29,(L45-N45),'Motore 2021'!$H$29)</f>
        <v>0</v>
      </c>
      <c r="U45" s="120">
        <f t="shared" si="8"/>
        <v>0</v>
      </c>
      <c r="V45" s="138">
        <f t="shared" si="9"/>
        <v>0</v>
      </c>
      <c r="W45" s="120">
        <f>ROUND(U45*'Motore 2026'!$E$29,2)</f>
        <v>0</v>
      </c>
      <c r="X45" s="138">
        <f>ROUND(V45*'Motore 2021'!$E$29,2)</f>
        <v>0</v>
      </c>
      <c r="Y45" s="120">
        <f>IF(K45-M45-S45&lt;'Motore 2026'!$H$30,(Ripartizione!K45-Ripartizione!M45-Ripartizione!S45),'Motore 2026'!$H$30)</f>
        <v>0</v>
      </c>
      <c r="Z45" s="138">
        <f>IF(L45-N45-T45&lt;'Motore 2021'!$H$30,(Ripartizione!L45-Ripartizione!N45-Ripartizione!T45),'Motore 2021'!$H$30)</f>
        <v>0</v>
      </c>
      <c r="AA45" s="120">
        <f t="shared" si="10"/>
        <v>0</v>
      </c>
      <c r="AB45" s="138">
        <f t="shared" si="11"/>
        <v>0</v>
      </c>
      <c r="AC45" s="120">
        <f>ROUND(AA45*'Motore 2026'!$E$30,2)</f>
        <v>0</v>
      </c>
      <c r="AD45" s="138">
        <f>ROUND(AB45*'Motore 2021'!$E$30,2)</f>
        <v>0</v>
      </c>
      <c r="AE45" s="120">
        <f>IF((K45-M45-S45-Y45)&lt;'Motore 2026'!$H$31, (K45-M45-S45-Y45),'Motore 2026'!$H$31)</f>
        <v>0</v>
      </c>
      <c r="AF45" s="138">
        <f>IF((L45-N45-T45-Z45)&lt;'Motore 2021'!$H$31, (L45-N45-T45-Z45),'Motore 2021'!$H$31)</f>
        <v>0</v>
      </c>
      <c r="AG45" s="120">
        <f t="shared" si="12"/>
        <v>0</v>
      </c>
      <c r="AH45" s="138">
        <f t="shared" si="13"/>
        <v>0</v>
      </c>
      <c r="AI45" s="120">
        <f>ROUND(AG45*'Motore 2026'!$E$31,2)</f>
        <v>0</v>
      </c>
      <c r="AJ45" s="138">
        <f>ROUND(AH45*'Motore 2021'!$E$31,2)</f>
        <v>0</v>
      </c>
      <c r="AK45" s="120">
        <f t="shared" si="18"/>
        <v>0</v>
      </c>
      <c r="AL45" s="138">
        <f t="shared" si="19"/>
        <v>0</v>
      </c>
      <c r="AM45" s="120">
        <f t="shared" si="14"/>
        <v>0</v>
      </c>
      <c r="AN45" s="138">
        <f t="shared" si="15"/>
        <v>0</v>
      </c>
      <c r="AO45" s="120">
        <f>ROUND(AM45*'Motore 2026'!$E$32,2)</f>
        <v>0</v>
      </c>
      <c r="AP45" s="138">
        <f>ROUND(AN45*'Motore 2021'!$E$32,2)</f>
        <v>0</v>
      </c>
      <c r="AQ45" s="127">
        <f>IF(B45&lt;&gt;0,((Q45+R45)*Ripartizione!B45),Q45+R45)</f>
        <v>0</v>
      </c>
      <c r="AR45" s="127">
        <f>IF(B45&lt;&gt;0,((Ripartizione!B45*W45)+(Ripartizione!B45*X45)), W45+X45)</f>
        <v>0</v>
      </c>
      <c r="AS45" s="127">
        <f t="shared" si="16"/>
        <v>0</v>
      </c>
      <c r="AT45" s="127">
        <f>IF(B45&lt;&gt;0,((Ripartizione!B45*AI45)+(Ripartizione!B45*AJ45)), AI45+AJ45)</f>
        <v>0</v>
      </c>
      <c r="AU45" s="127">
        <f>IF(B45&lt;&gt;0,((Ripartizione!B45*AO45)+(Ripartizione!B45*AP45)), AO45+AP45)</f>
        <v>0</v>
      </c>
      <c r="AV45" s="127">
        <f t="shared" si="20"/>
        <v>0</v>
      </c>
      <c r="AW45" s="127">
        <f t="shared" si="21"/>
        <v>0</v>
      </c>
      <c r="AX45" s="127">
        <f>IF($C$18="SI",((C45*'Motore 2021'!$B$35) + (D45*'Motore 2021'!$B$35)),0)</f>
        <v>0</v>
      </c>
      <c r="AY45" s="128">
        <f>IF($C$18="SI",((C45*'Motore 2021'!$B$35)+(C45*'Motore 2021'!$B$35)*10% + (D45*'Motore 2021'!$B$35)+(D45*'Motore 2021'!$B$35)*10%),0)</f>
        <v>0</v>
      </c>
      <c r="AZ45" s="129">
        <f>IF($C$18="SI",(((C45*'Motore 2021'!$B$38))+((D45*'Motore 2021'!$B$38))),0)</f>
        <v>0</v>
      </c>
      <c r="BA45" s="128">
        <f>IF($C$18="SI",(((C45*'Motore 2021'!$B$38)+((C45*'Motore 2021'!$B$38)*10%))+((D45*'Motore 2021'!$B$38)+((D45*'Motore 2021'!$B$38)*10%))),0)</f>
        <v>0</v>
      </c>
      <c r="BB45" s="128">
        <f t="shared" si="22"/>
        <v>0</v>
      </c>
      <c r="BC45" s="130">
        <f t="shared" si="23"/>
        <v>0</v>
      </c>
      <c r="BD45" s="130">
        <f>IF($C$18="SI",(C45*3*('Motore 2021'!$B$41+'Motore 2021'!$B$42+'Motore 2021'!$B$43+'Motore 2021'!$B$44)),(C45*1*('Motore 2021'!$B$41+'Motore 2021'!$B$42+'Motore 2021'!$B$43+'Motore 2021'!$B$44)))</f>
        <v>0</v>
      </c>
      <c r="BE45" s="140">
        <f>IF($C$18="SI",(D45*3*('Motore 2021'!$B$41+'Motore 2021'!$B$42+'Motore 2021'!$D$43+'Motore 2021'!$B$44)),(D45*1*('Motore 2021'!$B$41+'Motore 2021'!$B$42+'Motore 2021'!$D$43+'Motore 2021'!$B$44)))</f>
        <v>0</v>
      </c>
      <c r="BF45" s="130">
        <f>IF($C$18="SI",(C45*3*('Motore 2021'!$B$41+'Motore 2021'!$B$42+'Motore 2021'!$B$43+'Motore 2021'!$B$44))+((C45*3*('Motore 2021'!$B$41+'Motore 2021'!$B$42+'Motore 2021'!$B$43+'Motore 2021'!$B$44))*10%),(C45*1*('Motore 2021'!$B$41+'Motore 2021'!$B$42+'Motore 2021'!$B$43+'Motore 2021'!$B$44))+((C45*1*('Motore 2021'!$B$41+'Motore 2021'!$B$42+'Motore 2021'!$B$43+'Motore 2021'!$B$44))*10%))</f>
        <v>0</v>
      </c>
      <c r="BG45" s="141">
        <f>IF($C$18="SI",(D45*3*('Motore 2021'!$B$41+'Motore 2021'!$B$42+'Motore 2021'!$D$43+'Motore 2021'!$B$44))+((D45*3*('Motore 2021'!$B$41+'Motore 2021'!$B$42+'Motore 2021'!$D$43+'Motore 2021'!$B$44))*10%),(D45*1*('Motore 2021'!$B$41+'Motore 2021'!$B$42+'Motore 2021'!$D$43+'Motore 2021'!$B$44))+((D45*1*('Motore 2021'!$B$41+'Motore 2021'!$B$42+'Motore 2021'!$D$43+'Motore 2021'!$B$44))*10%))</f>
        <v>0</v>
      </c>
      <c r="BH45" s="130">
        <f t="shared" si="24"/>
        <v>0</v>
      </c>
      <c r="BI45" s="130">
        <f t="shared" si="25"/>
        <v>0</v>
      </c>
      <c r="BJ45" s="130">
        <f>IF(H45&lt;&gt;0,IF($C$18="SI",((('Motore 2026'!$B$47+'Motore 2026'!$B$50+'Motore 2026'!$B$53)/365)*$F$15)+(((('Motore 2026'!$B$47+'Motore 2026'!$B$50+'Motore 2021'!$B$53)/365)*$F$15)*10%),(('Motore 2026'!$B$53/365)*$F$15)+(('Motore 2026'!$B$53/365)*$F$15)*10%),0)</f>
        <v>0</v>
      </c>
      <c r="BK45" s="130">
        <v>0</v>
      </c>
      <c r="BL45" s="130">
        <f>IF(H45&lt;&gt;0,IF($C$18="SI",((('Motore 2026'!$B$47+'Motore 2026'!$B$50+'Motore 2026'!$B$53)/365)*$F$15),(('Motore 2026'!$B$53/365)*$F$15)),0)</f>
        <v>0</v>
      </c>
      <c r="BM45" s="130">
        <v>0</v>
      </c>
      <c r="BN45" s="130">
        <f t="shared" si="26"/>
        <v>0</v>
      </c>
      <c r="BO45" s="132">
        <f t="shared" si="27"/>
        <v>0</v>
      </c>
      <c r="BP45" s="41"/>
    </row>
    <row r="46" spans="1:68" x14ac:dyDescent="0.25">
      <c r="A46" s="72" t="s">
        <v>17</v>
      </c>
      <c r="B46" s="50">
        <v>0</v>
      </c>
      <c r="C46" s="50">
        <v>0</v>
      </c>
      <c r="D46" s="135">
        <v>0</v>
      </c>
      <c r="E46" s="50">
        <f t="shared" si="17"/>
        <v>0</v>
      </c>
      <c r="F46" s="169" t="s">
        <v>8</v>
      </c>
      <c r="G46" s="69">
        <f t="shared" si="0"/>
        <v>0</v>
      </c>
      <c r="H46" s="69">
        <f t="shared" si="1"/>
        <v>0</v>
      </c>
      <c r="I46" s="70">
        <f t="shared" si="2"/>
        <v>0</v>
      </c>
      <c r="J46" s="136">
        <f t="shared" si="3"/>
        <v>0</v>
      </c>
      <c r="K46" s="71">
        <f t="shared" si="4"/>
        <v>0</v>
      </c>
      <c r="L46" s="137">
        <f t="shared" si="5"/>
        <v>0</v>
      </c>
      <c r="M46" s="120">
        <f>IF(K46&lt;'Motore 2026'!$H$28,Ripartizione!K46,'Motore 2026'!$H$28)</f>
        <v>0</v>
      </c>
      <c r="N46" s="138">
        <f>IF(L46&lt;'Motore 2021'!$H$28,Ripartizione!L46,'Motore 2021'!$H$28)</f>
        <v>0</v>
      </c>
      <c r="O46" s="120">
        <f t="shared" si="6"/>
        <v>0</v>
      </c>
      <c r="P46" s="138">
        <f t="shared" si="7"/>
        <v>0</v>
      </c>
      <c r="Q46" s="120">
        <f>ROUND(O46*'Motore 2026'!$E$28,2)</f>
        <v>0</v>
      </c>
      <c r="R46" s="138">
        <f>ROUND(P46*'Motore 2021'!$E$28,2)</f>
        <v>0</v>
      </c>
      <c r="S46" s="120">
        <f>IF((K46-M46)&lt;'Motore 2026'!$H$29,(K46-M46),'Motore 2026'!$H$29)</f>
        <v>0</v>
      </c>
      <c r="T46" s="138">
        <f>IF((L46-N46)&lt;'Motore 2021'!$H$29,(L46-N46),'Motore 2021'!$H$29)</f>
        <v>0</v>
      </c>
      <c r="U46" s="120">
        <f t="shared" si="8"/>
        <v>0</v>
      </c>
      <c r="V46" s="138">
        <f t="shared" si="9"/>
        <v>0</v>
      </c>
      <c r="W46" s="120">
        <f>ROUND(U46*'Motore 2026'!$E$29,2)</f>
        <v>0</v>
      </c>
      <c r="X46" s="138">
        <f>ROUND(V46*'Motore 2021'!$E$29,2)</f>
        <v>0</v>
      </c>
      <c r="Y46" s="120">
        <f>IF(K46-M46-S46&lt;'Motore 2026'!$H$30,(Ripartizione!K46-Ripartizione!M46-Ripartizione!S46),'Motore 2026'!$H$30)</f>
        <v>0</v>
      </c>
      <c r="Z46" s="138">
        <f>IF(L46-N46-T46&lt;'Motore 2021'!$H$30,(Ripartizione!L46-Ripartizione!N46-Ripartizione!T46),'Motore 2021'!$H$30)</f>
        <v>0</v>
      </c>
      <c r="AA46" s="120">
        <f t="shared" si="10"/>
        <v>0</v>
      </c>
      <c r="AB46" s="138">
        <f t="shared" si="11"/>
        <v>0</v>
      </c>
      <c r="AC46" s="120">
        <f>ROUND(AA46*'Motore 2026'!$E$30,2)</f>
        <v>0</v>
      </c>
      <c r="AD46" s="138">
        <f>ROUND(AB46*'Motore 2021'!$E$30,2)</f>
        <v>0</v>
      </c>
      <c r="AE46" s="120">
        <f>IF((K46-M46-S46-Y46)&lt;'Motore 2026'!$H$31, (K46-M46-S46-Y46),'Motore 2026'!$H$31)</f>
        <v>0</v>
      </c>
      <c r="AF46" s="138">
        <f>IF((L46-N46-T46-Z46)&lt;'Motore 2021'!$H$31, (L46-N46-T46-Z46),'Motore 2021'!$H$31)</f>
        <v>0</v>
      </c>
      <c r="AG46" s="120">
        <f t="shared" si="12"/>
        <v>0</v>
      </c>
      <c r="AH46" s="138">
        <f t="shared" si="13"/>
        <v>0</v>
      </c>
      <c r="AI46" s="120">
        <f>ROUND(AG46*'Motore 2026'!$E$31,2)</f>
        <v>0</v>
      </c>
      <c r="AJ46" s="138">
        <f>ROUND(AH46*'Motore 2021'!$E$31,2)</f>
        <v>0</v>
      </c>
      <c r="AK46" s="120">
        <f t="shared" si="18"/>
        <v>0</v>
      </c>
      <c r="AL46" s="138">
        <f t="shared" si="19"/>
        <v>0</v>
      </c>
      <c r="AM46" s="120">
        <f t="shared" si="14"/>
        <v>0</v>
      </c>
      <c r="AN46" s="138">
        <f t="shared" si="15"/>
        <v>0</v>
      </c>
      <c r="AO46" s="120">
        <f>ROUND(AM46*'Motore 2026'!$E$32,2)</f>
        <v>0</v>
      </c>
      <c r="AP46" s="138">
        <f>ROUND(AN46*'Motore 2021'!$E$32,2)</f>
        <v>0</v>
      </c>
      <c r="AQ46" s="127">
        <f>IF(B46&lt;&gt;0,((Q46+R46)*Ripartizione!B46),Q46+R46)</f>
        <v>0</v>
      </c>
      <c r="AR46" s="127">
        <f>IF(B46&lt;&gt;0,((Ripartizione!B46*W46)+(Ripartizione!B46*X46)), W46+X46)</f>
        <v>0</v>
      </c>
      <c r="AS46" s="127">
        <f t="shared" si="16"/>
        <v>0</v>
      </c>
      <c r="AT46" s="127">
        <f>IF(B46&lt;&gt;0,((Ripartizione!B46*AI46)+(Ripartizione!B46*AJ46)), AI46+AJ46)</f>
        <v>0</v>
      </c>
      <c r="AU46" s="127">
        <f>IF(B46&lt;&gt;0,((Ripartizione!B46*AO46)+(Ripartizione!B46*AP46)), AO46+AP46)</f>
        <v>0</v>
      </c>
      <c r="AV46" s="127">
        <f t="shared" si="20"/>
        <v>0</v>
      </c>
      <c r="AW46" s="127">
        <f t="shared" si="21"/>
        <v>0</v>
      </c>
      <c r="AX46" s="127">
        <f>IF($C$18="SI",((C46*'Motore 2021'!$B$35) + (D46*'Motore 2021'!$B$35)),0)</f>
        <v>0</v>
      </c>
      <c r="AY46" s="128">
        <f>IF($C$18="SI",((C46*'Motore 2021'!$B$35)+(C46*'Motore 2021'!$B$35)*10% + (D46*'Motore 2021'!$B$35)+(D46*'Motore 2021'!$B$35)*10%),0)</f>
        <v>0</v>
      </c>
      <c r="AZ46" s="129">
        <f>IF($C$18="SI",(((C46*'Motore 2021'!$B$38))+((D46*'Motore 2021'!$B$38))),0)</f>
        <v>0</v>
      </c>
      <c r="BA46" s="128">
        <f>IF($C$18="SI",(((C46*'Motore 2021'!$B$38)+((C46*'Motore 2021'!$B$38)*10%))+((D46*'Motore 2021'!$B$38)+((D46*'Motore 2021'!$B$38)*10%))),0)</f>
        <v>0</v>
      </c>
      <c r="BB46" s="128">
        <f t="shared" si="22"/>
        <v>0</v>
      </c>
      <c r="BC46" s="130">
        <f t="shared" si="23"/>
        <v>0</v>
      </c>
      <c r="BD46" s="130">
        <f>IF($C$18="SI",(C46*3*('Motore 2021'!$B$41+'Motore 2021'!$B$42+'Motore 2021'!$B$43+'Motore 2021'!$B$44)),(C46*1*('Motore 2021'!$B$41+'Motore 2021'!$B$42+'Motore 2021'!$B$43+'Motore 2021'!$B$44)))</f>
        <v>0</v>
      </c>
      <c r="BE46" s="140">
        <f>IF($C$18="SI",(D46*3*('Motore 2021'!$B$41+'Motore 2021'!$B$42+'Motore 2021'!$D$43+'Motore 2021'!$B$44)),(D46*1*('Motore 2021'!$B$41+'Motore 2021'!$B$42+'Motore 2021'!$D$43+'Motore 2021'!$B$44)))</f>
        <v>0</v>
      </c>
      <c r="BF46" s="130">
        <f>IF($C$18="SI",(C46*3*('Motore 2021'!$B$41+'Motore 2021'!$B$42+'Motore 2021'!$B$43+'Motore 2021'!$B$44))+((C46*3*('Motore 2021'!$B$41+'Motore 2021'!$B$42+'Motore 2021'!$B$43+'Motore 2021'!$B$44))*10%),(C46*1*('Motore 2021'!$B$41+'Motore 2021'!$B$42+'Motore 2021'!$B$43+'Motore 2021'!$B$44))+((C46*1*('Motore 2021'!$B$41+'Motore 2021'!$B$42+'Motore 2021'!$B$43+'Motore 2021'!$B$44))*10%))</f>
        <v>0</v>
      </c>
      <c r="BG46" s="141">
        <f>IF($C$18="SI",(D46*3*('Motore 2021'!$B$41+'Motore 2021'!$B$42+'Motore 2021'!$D$43+'Motore 2021'!$B$44))+((D46*3*('Motore 2021'!$B$41+'Motore 2021'!$B$42+'Motore 2021'!$D$43+'Motore 2021'!$B$44))*10%),(D46*1*('Motore 2021'!$B$41+'Motore 2021'!$B$42+'Motore 2021'!$D$43+'Motore 2021'!$B$44))+((D46*1*('Motore 2021'!$B$41+'Motore 2021'!$B$42+'Motore 2021'!$D$43+'Motore 2021'!$B$44))*10%))</f>
        <v>0</v>
      </c>
      <c r="BH46" s="130">
        <f t="shared" si="24"/>
        <v>0</v>
      </c>
      <c r="BI46" s="130">
        <f t="shared" si="25"/>
        <v>0</v>
      </c>
      <c r="BJ46" s="130">
        <f>IF(H46&lt;&gt;0,IF($C$18="SI",((('Motore 2026'!$B$47+'Motore 2026'!$B$50+'Motore 2026'!$B$53)/365)*$F$15)+(((('Motore 2026'!$B$47+'Motore 2026'!$B$50+'Motore 2021'!$B$53)/365)*$F$15)*10%),(('Motore 2026'!$B$53/365)*$F$15)+(('Motore 2026'!$B$53/365)*$F$15)*10%),0)</f>
        <v>0</v>
      </c>
      <c r="BK46" s="130">
        <v>0</v>
      </c>
      <c r="BL46" s="130">
        <f>IF(H46&lt;&gt;0,IF($C$18="SI",((('Motore 2026'!$B$47+'Motore 2026'!$B$50+'Motore 2026'!$B$53)/365)*$F$15),(('Motore 2026'!$B$53/365)*$F$15)),0)</f>
        <v>0</v>
      </c>
      <c r="BM46" s="130">
        <v>0</v>
      </c>
      <c r="BN46" s="130">
        <f t="shared" si="26"/>
        <v>0</v>
      </c>
      <c r="BO46" s="132">
        <f t="shared" si="27"/>
        <v>0</v>
      </c>
      <c r="BP46" s="41"/>
    </row>
    <row r="47" spans="1:68" x14ac:dyDescent="0.25">
      <c r="A47" s="72" t="s">
        <v>18</v>
      </c>
      <c r="B47" s="50">
        <v>0</v>
      </c>
      <c r="C47" s="50">
        <v>0</v>
      </c>
      <c r="D47" s="135">
        <v>0</v>
      </c>
      <c r="E47" s="50">
        <f t="shared" si="17"/>
        <v>0</v>
      </c>
      <c r="F47" s="169" t="s">
        <v>8</v>
      </c>
      <c r="G47" s="69">
        <f t="shared" si="0"/>
        <v>0</v>
      </c>
      <c r="H47" s="69">
        <f t="shared" si="1"/>
        <v>0</v>
      </c>
      <c r="I47" s="70">
        <f t="shared" si="2"/>
        <v>0</v>
      </c>
      <c r="J47" s="136">
        <f t="shared" si="3"/>
        <v>0</v>
      </c>
      <c r="K47" s="71">
        <f t="shared" si="4"/>
        <v>0</v>
      </c>
      <c r="L47" s="137">
        <f t="shared" si="5"/>
        <v>0</v>
      </c>
      <c r="M47" s="120">
        <f>IF(K47&lt;'Motore 2026'!$H$28,Ripartizione!K47,'Motore 2026'!$H$28)</f>
        <v>0</v>
      </c>
      <c r="N47" s="138">
        <f>IF(L47&lt;'Motore 2021'!$H$28,Ripartizione!L47,'Motore 2021'!$H$28)</f>
        <v>0</v>
      </c>
      <c r="O47" s="120">
        <f t="shared" si="6"/>
        <v>0</v>
      </c>
      <c r="P47" s="138">
        <f t="shared" si="7"/>
        <v>0</v>
      </c>
      <c r="Q47" s="120">
        <f>ROUND(O47*'Motore 2026'!$E$28,2)</f>
        <v>0</v>
      </c>
      <c r="R47" s="138">
        <f>ROUND(P47*'Motore 2021'!$E$28,2)</f>
        <v>0</v>
      </c>
      <c r="S47" s="120">
        <f>IF((K47-M47)&lt;'Motore 2026'!$H$29,(K47-M47),'Motore 2026'!$H$29)</f>
        <v>0</v>
      </c>
      <c r="T47" s="138">
        <f>IF((L47-N47)&lt;'Motore 2021'!$H$29,(L47-N47),'Motore 2021'!$H$29)</f>
        <v>0</v>
      </c>
      <c r="U47" s="120">
        <f t="shared" si="8"/>
        <v>0</v>
      </c>
      <c r="V47" s="138">
        <f t="shared" si="9"/>
        <v>0</v>
      </c>
      <c r="W47" s="120">
        <f>ROUND(U47*'Motore 2026'!$E$29,2)</f>
        <v>0</v>
      </c>
      <c r="X47" s="138">
        <f>ROUND(V47*'Motore 2021'!$E$29,2)</f>
        <v>0</v>
      </c>
      <c r="Y47" s="120">
        <f>IF(K47-M47-S47&lt;'Motore 2026'!$H$30,(Ripartizione!K47-Ripartizione!M47-Ripartizione!S47),'Motore 2026'!$H$30)</f>
        <v>0</v>
      </c>
      <c r="Z47" s="138">
        <f>IF(L47-N47-T47&lt;'Motore 2021'!$H$30,(Ripartizione!L47-Ripartizione!N47-Ripartizione!T47),'Motore 2021'!$H$30)</f>
        <v>0</v>
      </c>
      <c r="AA47" s="120">
        <f t="shared" si="10"/>
        <v>0</v>
      </c>
      <c r="AB47" s="138">
        <f t="shared" si="11"/>
        <v>0</v>
      </c>
      <c r="AC47" s="120">
        <f>ROUND(AA47*'Motore 2026'!$E$30,2)</f>
        <v>0</v>
      </c>
      <c r="AD47" s="138">
        <f>ROUND(AB47*'Motore 2021'!$E$30,2)</f>
        <v>0</v>
      </c>
      <c r="AE47" s="120">
        <f>IF((K47-M47-S47-Y47)&lt;'Motore 2026'!$H$31, (K47-M47-S47-Y47),'Motore 2026'!$H$31)</f>
        <v>0</v>
      </c>
      <c r="AF47" s="138">
        <f>IF((L47-N47-T47-Z47)&lt;'Motore 2021'!$H$31, (L47-N47-T47-Z47),'Motore 2021'!$H$31)</f>
        <v>0</v>
      </c>
      <c r="AG47" s="120">
        <f t="shared" si="12"/>
        <v>0</v>
      </c>
      <c r="AH47" s="138">
        <f t="shared" si="13"/>
        <v>0</v>
      </c>
      <c r="AI47" s="120">
        <f>ROUND(AG47*'Motore 2026'!$E$31,2)</f>
        <v>0</v>
      </c>
      <c r="AJ47" s="138">
        <f>ROUND(AH47*'Motore 2021'!$E$31,2)</f>
        <v>0</v>
      </c>
      <c r="AK47" s="120">
        <f t="shared" si="18"/>
        <v>0</v>
      </c>
      <c r="AL47" s="138">
        <f t="shared" si="19"/>
        <v>0</v>
      </c>
      <c r="AM47" s="120">
        <f t="shared" si="14"/>
        <v>0</v>
      </c>
      <c r="AN47" s="138">
        <f t="shared" si="15"/>
        <v>0</v>
      </c>
      <c r="AO47" s="120">
        <f>ROUND(AM47*'Motore 2026'!$E$32,2)</f>
        <v>0</v>
      </c>
      <c r="AP47" s="138">
        <f>ROUND(AN47*'Motore 2021'!$E$32,2)</f>
        <v>0</v>
      </c>
      <c r="AQ47" s="127">
        <f>IF(B47&lt;&gt;0,((Q47+R47)*Ripartizione!B47),Q47+R47)</f>
        <v>0</v>
      </c>
      <c r="AR47" s="127">
        <f>IF(B47&lt;&gt;0,((Ripartizione!B47*W47)+(Ripartizione!B47*X47)), W47+X47)</f>
        <v>0</v>
      </c>
      <c r="AS47" s="127">
        <f t="shared" si="16"/>
        <v>0</v>
      </c>
      <c r="AT47" s="127">
        <f>IF(B47&lt;&gt;0,((Ripartizione!B47*AI47)+(Ripartizione!B47*AJ47)), AI47+AJ47)</f>
        <v>0</v>
      </c>
      <c r="AU47" s="127">
        <f>IF(B47&lt;&gt;0,((Ripartizione!B47*AO47)+(Ripartizione!B47*AP47)), AO47+AP47)</f>
        <v>0</v>
      </c>
      <c r="AV47" s="127">
        <f t="shared" si="20"/>
        <v>0</v>
      </c>
      <c r="AW47" s="127">
        <f t="shared" si="21"/>
        <v>0</v>
      </c>
      <c r="AX47" s="127">
        <f>IF($C$18="SI",((C47*'Motore 2021'!$B$35) + (D47*'Motore 2021'!$B$35)),0)</f>
        <v>0</v>
      </c>
      <c r="AY47" s="128">
        <f>IF($C$18="SI",((C47*'Motore 2021'!$B$35)+(C47*'Motore 2021'!$B$35)*10% + (D47*'Motore 2021'!$B$35)+(D47*'Motore 2021'!$B$35)*10%),0)</f>
        <v>0</v>
      </c>
      <c r="AZ47" s="129">
        <f>IF($C$18="SI",(((C47*'Motore 2021'!$B$38))+((D47*'Motore 2021'!$B$38))),0)</f>
        <v>0</v>
      </c>
      <c r="BA47" s="128">
        <f>IF($C$18="SI",(((C47*'Motore 2021'!$B$38)+((C47*'Motore 2021'!$B$38)*10%))+((D47*'Motore 2021'!$B$38)+((D47*'Motore 2021'!$B$38)*10%))),0)</f>
        <v>0</v>
      </c>
      <c r="BB47" s="128">
        <f t="shared" si="22"/>
        <v>0</v>
      </c>
      <c r="BC47" s="130">
        <f t="shared" si="23"/>
        <v>0</v>
      </c>
      <c r="BD47" s="130">
        <f>IF($C$18="SI",(C47*3*('Motore 2021'!$B$41+'Motore 2021'!$B$42+'Motore 2021'!$B$43+'Motore 2021'!$B$44)),(C47*1*('Motore 2021'!$B$41+'Motore 2021'!$B$42+'Motore 2021'!$B$43+'Motore 2021'!$B$44)))</f>
        <v>0</v>
      </c>
      <c r="BE47" s="140">
        <f>IF($C$18="SI",(D47*3*('Motore 2021'!$B$41+'Motore 2021'!$B$42+'Motore 2021'!$D$43+'Motore 2021'!$B$44)),(D47*1*('Motore 2021'!$B$41+'Motore 2021'!$B$42+'Motore 2021'!$D$43+'Motore 2021'!$B$44)))</f>
        <v>0</v>
      </c>
      <c r="BF47" s="130">
        <f>IF($C$18="SI",(C47*3*('Motore 2021'!$B$41+'Motore 2021'!$B$42+'Motore 2021'!$B$43+'Motore 2021'!$B$44))+((C47*3*('Motore 2021'!$B$41+'Motore 2021'!$B$42+'Motore 2021'!$B$43+'Motore 2021'!$B$44))*10%),(C47*1*('Motore 2021'!$B$41+'Motore 2021'!$B$42+'Motore 2021'!$B$43+'Motore 2021'!$B$44))+((C47*1*('Motore 2021'!$B$41+'Motore 2021'!$B$42+'Motore 2021'!$B$43+'Motore 2021'!$B$44))*10%))</f>
        <v>0</v>
      </c>
      <c r="BG47" s="141">
        <f>IF($C$18="SI",(D47*3*('Motore 2021'!$B$41+'Motore 2021'!$B$42+'Motore 2021'!$D$43+'Motore 2021'!$B$44))+((D47*3*('Motore 2021'!$B$41+'Motore 2021'!$B$42+'Motore 2021'!$D$43+'Motore 2021'!$B$44))*10%),(D47*1*('Motore 2021'!$B$41+'Motore 2021'!$B$42+'Motore 2021'!$D$43+'Motore 2021'!$B$44))+((D47*1*('Motore 2021'!$B$41+'Motore 2021'!$B$42+'Motore 2021'!$D$43+'Motore 2021'!$B$44))*10%))</f>
        <v>0</v>
      </c>
      <c r="BH47" s="130">
        <f t="shared" si="24"/>
        <v>0</v>
      </c>
      <c r="BI47" s="130">
        <f t="shared" si="25"/>
        <v>0</v>
      </c>
      <c r="BJ47" s="130">
        <f>IF(H47&lt;&gt;0,IF($C$18="SI",((('Motore 2026'!$B$47+'Motore 2026'!$B$50+'Motore 2026'!$B$53)/365)*$F$15)+(((('Motore 2026'!$B$47+'Motore 2026'!$B$50+'Motore 2021'!$B$53)/365)*$F$15)*10%),(('Motore 2026'!$B$53/365)*$F$15)+(('Motore 2026'!$B$53/365)*$F$15)*10%),0)</f>
        <v>0</v>
      </c>
      <c r="BK47" s="130">
        <v>0</v>
      </c>
      <c r="BL47" s="130">
        <f>IF(H47&lt;&gt;0,IF($C$18="SI",((('Motore 2026'!$B$47+'Motore 2026'!$B$50+'Motore 2026'!$B$53)/365)*$F$15),(('Motore 2026'!$B$53/365)*$F$15)),0)</f>
        <v>0</v>
      </c>
      <c r="BM47" s="130">
        <v>0</v>
      </c>
      <c r="BN47" s="130">
        <f t="shared" si="26"/>
        <v>0</v>
      </c>
      <c r="BO47" s="132">
        <f t="shared" si="27"/>
        <v>0</v>
      </c>
      <c r="BP47" s="41"/>
    </row>
    <row r="48" spans="1:68" x14ac:dyDescent="0.25">
      <c r="A48" s="72" t="s">
        <v>19</v>
      </c>
      <c r="B48" s="50">
        <v>0</v>
      </c>
      <c r="C48" s="50">
        <v>0</v>
      </c>
      <c r="D48" s="135">
        <v>0</v>
      </c>
      <c r="E48" s="50">
        <f t="shared" si="17"/>
        <v>0</v>
      </c>
      <c r="F48" s="169" t="s">
        <v>8</v>
      </c>
      <c r="G48" s="69">
        <f t="shared" si="0"/>
        <v>0</v>
      </c>
      <c r="H48" s="69">
        <f t="shared" si="1"/>
        <v>0</v>
      </c>
      <c r="I48" s="70">
        <f t="shared" si="2"/>
        <v>0</v>
      </c>
      <c r="J48" s="70">
        <f t="shared" si="3"/>
        <v>0</v>
      </c>
      <c r="K48" s="71">
        <f t="shared" si="4"/>
        <v>0</v>
      </c>
      <c r="L48" s="71">
        <f t="shared" si="5"/>
        <v>0</v>
      </c>
      <c r="M48" s="120">
        <f>IF(K48&lt;'Motore 2026'!$H$28,Ripartizione!K48,'Motore 2026'!$H$28)</f>
        <v>0</v>
      </c>
      <c r="N48" s="120">
        <f>IF(L48&lt;'Motore 2021'!$H$28,Ripartizione!L48,'Motore 2021'!$H$28)</f>
        <v>0</v>
      </c>
      <c r="O48" s="120">
        <f t="shared" si="6"/>
        <v>0</v>
      </c>
      <c r="P48" s="138">
        <f t="shared" si="7"/>
        <v>0</v>
      </c>
      <c r="Q48" s="120">
        <f>ROUND(O48*'Motore 2026'!$E$28,2)</f>
        <v>0</v>
      </c>
      <c r="R48" s="138">
        <f>ROUND(P48*'Motore 2021'!$E$28,2)</f>
        <v>0</v>
      </c>
      <c r="S48" s="120">
        <f>IF((K48-M48)&lt;'Motore 2026'!$H$29,(K48-M48),'Motore 2026'!$H$29)</f>
        <v>0</v>
      </c>
      <c r="T48" s="138">
        <f>IF((L48-N48)&lt;'Motore 2021'!$H$29,(L48-N48),'Motore 2021'!$H$29)</f>
        <v>0</v>
      </c>
      <c r="U48" s="120">
        <f t="shared" si="8"/>
        <v>0</v>
      </c>
      <c r="V48" s="120">
        <f t="shared" si="9"/>
        <v>0</v>
      </c>
      <c r="W48" s="120">
        <f>ROUND(U48*'Motore 2026'!$E$29,2)</f>
        <v>0</v>
      </c>
      <c r="X48" s="138">
        <f>ROUND(V48*'Motore 2021'!$E$29,2)</f>
        <v>0</v>
      </c>
      <c r="Y48" s="120">
        <f>IF(K48-M48-S48&lt;'Motore 2026'!$H$30,(Ripartizione!K48-Ripartizione!M48-Ripartizione!S48),'Motore 2026'!$H$30)</f>
        <v>0</v>
      </c>
      <c r="Z48" s="138">
        <f>IF(L48-N48-T48&lt;'Motore 2021'!$H$30,(Ripartizione!L48-Ripartizione!N48-Ripartizione!T48),'Motore 2021'!$H$30)</f>
        <v>0</v>
      </c>
      <c r="AA48" s="120">
        <f t="shared" si="10"/>
        <v>0</v>
      </c>
      <c r="AB48" s="138">
        <f t="shared" si="11"/>
        <v>0</v>
      </c>
      <c r="AC48" s="120">
        <f>ROUND(AA48*'Motore 2026'!$E$30,2)</f>
        <v>0</v>
      </c>
      <c r="AD48" s="138">
        <f>ROUND(AB48*'Motore 2021'!$E$30,2)</f>
        <v>0</v>
      </c>
      <c r="AE48" s="120">
        <f>IF((K48-M48-S48-Y48)&lt;'Motore 2026'!$H$31, (K48-M48-S48-Y48),'Motore 2026'!$H$31)</f>
        <v>0</v>
      </c>
      <c r="AF48" s="138">
        <f>IF((L48-N48-T48-Z48)&lt;'Motore 2021'!$H$31, (L48-N48-T48-Z48),'Motore 2021'!$H$31)</f>
        <v>0</v>
      </c>
      <c r="AG48" s="120">
        <f t="shared" si="12"/>
        <v>0</v>
      </c>
      <c r="AH48" s="138">
        <f t="shared" si="13"/>
        <v>0</v>
      </c>
      <c r="AI48" s="120">
        <f>ROUND(AG48*'Motore 2026'!$E$31,2)</f>
        <v>0</v>
      </c>
      <c r="AJ48" s="138">
        <f>ROUND(AH48*'Motore 2021'!$E$31,2)</f>
        <v>0</v>
      </c>
      <c r="AK48" s="120">
        <f t="shared" si="18"/>
        <v>0</v>
      </c>
      <c r="AL48" s="138">
        <f t="shared" si="19"/>
        <v>0</v>
      </c>
      <c r="AM48" s="120">
        <f t="shared" si="14"/>
        <v>0</v>
      </c>
      <c r="AN48" s="138">
        <f t="shared" si="15"/>
        <v>0</v>
      </c>
      <c r="AO48" s="120">
        <f>ROUND(AM48*'Motore 2026'!$E$32,2)</f>
        <v>0</v>
      </c>
      <c r="AP48" s="138">
        <f>ROUND(AN48*'Motore 2021'!$E$32,2)</f>
        <v>0</v>
      </c>
      <c r="AQ48" s="127">
        <f>IF(B48&lt;&gt;0,((Q48+R48)*Ripartizione!B48),Q48+R48)</f>
        <v>0</v>
      </c>
      <c r="AR48" s="127">
        <f>IF(B48&lt;&gt;0,((Ripartizione!B48*W48)+(Ripartizione!B48*X48)), W48+X48)</f>
        <v>0</v>
      </c>
      <c r="AS48" s="127">
        <f t="shared" si="16"/>
        <v>0</v>
      </c>
      <c r="AT48" s="127">
        <f>IF(B48&lt;&gt;0,((Ripartizione!B48*AI48)+(Ripartizione!B48*AJ48)), AI48+AJ48)</f>
        <v>0</v>
      </c>
      <c r="AU48" s="127">
        <f>IF(B48&lt;&gt;0,((Ripartizione!B48*AO48)+(Ripartizione!B48*AP48)), AO48+AP48)</f>
        <v>0</v>
      </c>
      <c r="AV48" s="127">
        <f t="shared" si="20"/>
        <v>0</v>
      </c>
      <c r="AW48" s="127">
        <f t="shared" si="21"/>
        <v>0</v>
      </c>
      <c r="AX48" s="127">
        <f>IF($C$18="SI",((C48*'Motore 2021'!$B$35) + (D48*'Motore 2021'!$B$35)),0)</f>
        <v>0</v>
      </c>
      <c r="AY48" s="128">
        <f>IF($C$18="SI",((C48*'Motore 2021'!$B$35)+(C48*'Motore 2021'!$B$35)*10% + (D48*'Motore 2021'!$B$35)+(D48*'Motore 2021'!$B$35)*10%),0)</f>
        <v>0</v>
      </c>
      <c r="AZ48" s="129">
        <f>IF($C$18="SI",(((C48*'Motore 2021'!$B$38))+((D48*'Motore 2021'!$B$38))),0)</f>
        <v>0</v>
      </c>
      <c r="BA48" s="128">
        <f>IF($C$18="SI",(((C48*'Motore 2021'!$B$38)+((C48*'Motore 2021'!$B$38)*10%))+((D48*'Motore 2021'!$B$38)+((D48*'Motore 2021'!$B$38)*10%))),0)</f>
        <v>0</v>
      </c>
      <c r="BB48" s="128">
        <f t="shared" si="22"/>
        <v>0</v>
      </c>
      <c r="BC48" s="130">
        <f t="shared" si="23"/>
        <v>0</v>
      </c>
      <c r="BD48" s="130">
        <f>IF($C$18="SI",(C48*3*('Motore 2021'!$B$41+'Motore 2021'!$B$42+'Motore 2021'!$B$43+'Motore 2021'!$B$44)),(C48*1*('Motore 2021'!$B$41+'Motore 2021'!$B$42+'Motore 2021'!$B$43+'Motore 2021'!$B$44)))</f>
        <v>0</v>
      </c>
      <c r="BE48" s="140">
        <f>IF($C$18="SI",(D48*3*('Motore 2021'!$B$41+'Motore 2021'!$B$42+'Motore 2021'!$D$43+'Motore 2021'!$B$44)),(D48*1*('Motore 2021'!$B$41+'Motore 2021'!$B$42+'Motore 2021'!$D$43+'Motore 2021'!$B$44)))</f>
        <v>0</v>
      </c>
      <c r="BF48" s="130">
        <f>IF($C$18="SI",(C48*3*('Motore 2021'!$B$41+'Motore 2021'!$B$42+'Motore 2021'!$B$43+'Motore 2021'!$B$44))+((C48*3*('Motore 2021'!$B$41+'Motore 2021'!$B$42+'Motore 2021'!$B$43+'Motore 2021'!$B$44))*10%),(C48*1*('Motore 2021'!$B$41+'Motore 2021'!$B$42+'Motore 2021'!$B$43+'Motore 2021'!$B$44))+((C48*1*('Motore 2021'!$B$41+'Motore 2021'!$B$42+'Motore 2021'!$B$43+'Motore 2021'!$B$44))*10%))</f>
        <v>0</v>
      </c>
      <c r="BG48" s="141">
        <f>IF($C$18="SI",(D48*3*('Motore 2021'!$B$41+'Motore 2021'!$B$42+'Motore 2021'!$D$43+'Motore 2021'!$B$44))+((D48*3*('Motore 2021'!$B$41+'Motore 2021'!$B$42+'Motore 2021'!$D$43+'Motore 2021'!$B$44))*10%),(D48*1*('Motore 2021'!$B$41+'Motore 2021'!$B$42+'Motore 2021'!$D$43+'Motore 2021'!$B$44))+((D48*1*('Motore 2021'!$B$41+'Motore 2021'!$B$42+'Motore 2021'!$D$43+'Motore 2021'!$B$44))*10%))</f>
        <v>0</v>
      </c>
      <c r="BH48" s="130">
        <f t="shared" si="24"/>
        <v>0</v>
      </c>
      <c r="BI48" s="130">
        <f t="shared" si="25"/>
        <v>0</v>
      </c>
      <c r="BJ48" s="130">
        <f>IF(H48&lt;&gt;0,IF($C$18="SI",((('Motore 2026'!$B$47+'Motore 2026'!$B$50+'Motore 2026'!$B$53)/365)*$F$15)+(((('Motore 2026'!$B$47+'Motore 2026'!$B$50+'Motore 2021'!$B$53)/365)*$F$15)*10%),(('Motore 2026'!$B$53/365)*$F$15)+(('Motore 2026'!$B$53/365)*$F$15)*10%),0)</f>
        <v>0</v>
      </c>
      <c r="BK48" s="130">
        <v>0</v>
      </c>
      <c r="BL48" s="130">
        <f>IF(H48&lt;&gt;0,IF($C$18="SI",((('Motore 2026'!$B$47+'Motore 2026'!$B$50+'Motore 2026'!$B$53)/365)*$F$15),(('Motore 2026'!$B$53/365)*$F$15)),0)</f>
        <v>0</v>
      </c>
      <c r="BM48" s="130">
        <v>0</v>
      </c>
      <c r="BN48" s="130">
        <f t="shared" si="26"/>
        <v>0</v>
      </c>
      <c r="BO48" s="132">
        <f t="shared" si="27"/>
        <v>0</v>
      </c>
      <c r="BP48" s="41"/>
    </row>
    <row r="49" spans="1:68" x14ac:dyDescent="0.25">
      <c r="A49" s="72" t="s">
        <v>20</v>
      </c>
      <c r="B49" s="50">
        <v>0</v>
      </c>
      <c r="C49" s="50">
        <v>0</v>
      </c>
      <c r="D49" s="135">
        <v>0</v>
      </c>
      <c r="E49" s="50">
        <f t="shared" si="17"/>
        <v>0</v>
      </c>
      <c r="F49" s="169" t="s">
        <v>8</v>
      </c>
      <c r="G49" s="69">
        <f t="shared" si="0"/>
        <v>0</v>
      </c>
      <c r="H49" s="69">
        <f t="shared" si="1"/>
        <v>0</v>
      </c>
      <c r="I49" s="70">
        <f t="shared" si="2"/>
        <v>0</v>
      </c>
      <c r="J49" s="70">
        <f t="shared" si="3"/>
        <v>0</v>
      </c>
      <c r="K49" s="71">
        <f t="shared" si="4"/>
        <v>0</v>
      </c>
      <c r="L49" s="71">
        <f t="shared" si="5"/>
        <v>0</v>
      </c>
      <c r="M49" s="120">
        <f>IF(K49&lt;'Motore 2026'!$H$28,Ripartizione!K49,'Motore 2026'!$H$28)</f>
        <v>0</v>
      </c>
      <c r="N49" s="120">
        <f>IF(L49&lt;'Motore 2021'!$H$28,Ripartizione!L49,'Motore 2021'!$H$28)</f>
        <v>0</v>
      </c>
      <c r="O49" s="120">
        <f t="shared" si="6"/>
        <v>0</v>
      </c>
      <c r="P49" s="120">
        <f t="shared" si="7"/>
        <v>0</v>
      </c>
      <c r="Q49" s="120">
        <f>ROUND(O49*'Motore 2026'!$E$28,2)</f>
        <v>0</v>
      </c>
      <c r="R49" s="120">
        <f>ROUND(P49*'Motore 2021'!$E$28,2)</f>
        <v>0</v>
      </c>
      <c r="S49" s="120">
        <f>IF((K49-M49)&lt;'Motore 2026'!$H$29,(K49-M49),'Motore 2026'!$H$29)</f>
        <v>0</v>
      </c>
      <c r="T49" s="120">
        <f>IF((L49-N49)&lt;'Motore 2021'!$H$29,(L49-N49),'Motore 2021'!$H$29)</f>
        <v>0</v>
      </c>
      <c r="U49" s="120">
        <f t="shared" si="8"/>
        <v>0</v>
      </c>
      <c r="V49" s="120">
        <f t="shared" si="9"/>
        <v>0</v>
      </c>
      <c r="W49" s="120">
        <f>ROUND(U49*'Motore 2026'!$E$29,2)</f>
        <v>0</v>
      </c>
      <c r="X49" s="138">
        <f>ROUND(V49*'Motore 2021'!$E$29,2)</f>
        <v>0</v>
      </c>
      <c r="Y49" s="120">
        <f>IF(K49-M49-S49&lt;'Motore 2026'!$H$30,(Ripartizione!K49-Ripartizione!M49-Ripartizione!S49),'Motore 2026'!$H$30)</f>
        <v>0</v>
      </c>
      <c r="Z49" s="138">
        <f>IF(L49-N49-T49&lt;'Motore 2021'!$H$30,(Ripartizione!L49-Ripartizione!N49-Ripartizione!T49),'Motore 2021'!$H$30)</f>
        <v>0</v>
      </c>
      <c r="AA49" s="120">
        <f t="shared" si="10"/>
        <v>0</v>
      </c>
      <c r="AB49" s="138">
        <f t="shared" si="11"/>
        <v>0</v>
      </c>
      <c r="AC49" s="120">
        <f>ROUND(AA49*'Motore 2026'!$E$30,2)</f>
        <v>0</v>
      </c>
      <c r="AD49" s="138">
        <f>ROUND(AB49*'Motore 2021'!$E$30,2)</f>
        <v>0</v>
      </c>
      <c r="AE49" s="120">
        <f>IF((K49-M49-S49-Y49)&lt;'Motore 2026'!$H$31, (K49-M49-S49-Y49),'Motore 2026'!$H$31)</f>
        <v>0</v>
      </c>
      <c r="AF49" s="138">
        <f>IF((L49-N49-T49-Z49)&lt;'Motore 2021'!$H$31, (L49-N49-T49-Z49),'Motore 2021'!$H$31)</f>
        <v>0</v>
      </c>
      <c r="AG49" s="120">
        <f t="shared" si="12"/>
        <v>0</v>
      </c>
      <c r="AH49" s="138">
        <f t="shared" si="13"/>
        <v>0</v>
      </c>
      <c r="AI49" s="120">
        <f>ROUND(AG49*'Motore 2026'!$E$31,2)</f>
        <v>0</v>
      </c>
      <c r="AJ49" s="138">
        <f>ROUND(AH49*'Motore 2021'!$E$31,2)</f>
        <v>0</v>
      </c>
      <c r="AK49" s="120">
        <f t="shared" si="18"/>
        <v>0</v>
      </c>
      <c r="AL49" s="138">
        <f t="shared" si="19"/>
        <v>0</v>
      </c>
      <c r="AM49" s="120">
        <f t="shared" si="14"/>
        <v>0</v>
      </c>
      <c r="AN49" s="138">
        <f t="shared" si="15"/>
        <v>0</v>
      </c>
      <c r="AO49" s="120">
        <f>ROUND(AM49*'Motore 2026'!$E$32,2)</f>
        <v>0</v>
      </c>
      <c r="AP49" s="138">
        <f>ROUND(AN49*'Motore 2021'!$E$32,2)</f>
        <v>0</v>
      </c>
      <c r="AQ49" s="127">
        <f>IF(B49&lt;&gt;0,((Q49+R49)*Ripartizione!B49),Q49+R49)</f>
        <v>0</v>
      </c>
      <c r="AR49" s="127">
        <f>IF(B49&lt;&gt;0,((Ripartizione!B49*W49)+(Ripartizione!B49*X49)), W49+X49)</f>
        <v>0</v>
      </c>
      <c r="AS49" s="127">
        <f t="shared" si="16"/>
        <v>0</v>
      </c>
      <c r="AT49" s="127">
        <f>IF(B49&lt;&gt;0,((Ripartizione!B49*AI49)+(Ripartizione!B49*AJ49)), AI49+AJ49)</f>
        <v>0</v>
      </c>
      <c r="AU49" s="127">
        <f>IF(B49&lt;&gt;0,((Ripartizione!B49*AO49)+(Ripartizione!B49*AP49)), AO49+AP49)</f>
        <v>0</v>
      </c>
      <c r="AV49" s="127">
        <f t="shared" si="20"/>
        <v>0</v>
      </c>
      <c r="AW49" s="127">
        <f t="shared" si="21"/>
        <v>0</v>
      </c>
      <c r="AX49" s="127">
        <f>IF($C$18="SI",((C49*'Motore 2021'!$B$35) + (D49*'Motore 2021'!$B$35)),0)</f>
        <v>0</v>
      </c>
      <c r="AY49" s="128">
        <f>IF($C$18="SI",((C49*'Motore 2021'!$B$35)+(C49*'Motore 2021'!$B$35)*10% + (D49*'Motore 2021'!$B$35)+(D49*'Motore 2021'!$B$35)*10%),0)</f>
        <v>0</v>
      </c>
      <c r="AZ49" s="129">
        <f>IF($C$18="SI",(((C49*'Motore 2021'!$B$38))+((D49*'Motore 2021'!$B$38))),0)</f>
        <v>0</v>
      </c>
      <c r="BA49" s="128">
        <f>IF($C$18="SI",(((C49*'Motore 2021'!$B$38)+((C49*'Motore 2021'!$B$38)*10%))+((D49*'Motore 2021'!$B$38)+((D49*'Motore 2021'!$B$38)*10%))),0)</f>
        <v>0</v>
      </c>
      <c r="BB49" s="128">
        <f t="shared" si="22"/>
        <v>0</v>
      </c>
      <c r="BC49" s="130">
        <f t="shared" si="23"/>
        <v>0</v>
      </c>
      <c r="BD49" s="130">
        <f>IF($C$18="SI",(C49*3*('Motore 2021'!$B$41+'Motore 2021'!$B$42+'Motore 2021'!$B$43+'Motore 2021'!$B$44)),(C49*1*('Motore 2021'!$B$41+'Motore 2021'!$B$42+'Motore 2021'!$B$43+'Motore 2021'!$B$44)))</f>
        <v>0</v>
      </c>
      <c r="BE49" s="140">
        <f>IF($C$18="SI",(D49*3*('Motore 2021'!$B$41+'Motore 2021'!$B$42+'Motore 2021'!$D$43+'Motore 2021'!$B$44)),(D49*1*('Motore 2021'!$B$41+'Motore 2021'!$B$42+'Motore 2021'!$D$43+'Motore 2021'!$B$44)))</f>
        <v>0</v>
      </c>
      <c r="BF49" s="130">
        <f>IF($C$18="SI",(C49*3*('Motore 2021'!$B$41+'Motore 2021'!$B$42+'Motore 2021'!$B$43+'Motore 2021'!$B$44))+((C49*3*('Motore 2021'!$B$41+'Motore 2021'!$B$42+'Motore 2021'!$B$43+'Motore 2021'!$B$44))*10%),(C49*1*('Motore 2021'!$B$41+'Motore 2021'!$B$42+'Motore 2021'!$B$43+'Motore 2021'!$B$44))+((C49*1*('Motore 2021'!$B$41+'Motore 2021'!$B$42+'Motore 2021'!$B$43+'Motore 2021'!$B$44))*10%))</f>
        <v>0</v>
      </c>
      <c r="BG49" s="141">
        <f>IF($C$18="SI",(D49*3*('Motore 2021'!$B$41+'Motore 2021'!$B$42+'Motore 2021'!$D$43+'Motore 2021'!$B$44))+((D49*3*('Motore 2021'!$B$41+'Motore 2021'!$B$42+'Motore 2021'!$D$43+'Motore 2021'!$B$44))*10%),(D49*1*('Motore 2021'!$B$41+'Motore 2021'!$B$42+'Motore 2021'!$D$43+'Motore 2021'!$B$44))+((D49*1*('Motore 2021'!$B$41+'Motore 2021'!$B$42+'Motore 2021'!$D$43+'Motore 2021'!$B$44))*10%))</f>
        <v>0</v>
      </c>
      <c r="BH49" s="130">
        <f t="shared" si="24"/>
        <v>0</v>
      </c>
      <c r="BI49" s="130">
        <f t="shared" si="25"/>
        <v>0</v>
      </c>
      <c r="BJ49" s="130">
        <f>IF(H49&lt;&gt;0,IF($C$18="SI",((('Motore 2026'!$B$47+'Motore 2026'!$B$50+'Motore 2026'!$B$53)/365)*$F$15)+(((('Motore 2026'!$B$47+'Motore 2026'!$B$50+'Motore 2021'!$B$53)/365)*$F$15)*10%),(('Motore 2026'!$B$53/365)*$F$15)+(('Motore 2026'!$B$53/365)*$F$15)*10%),0)</f>
        <v>0</v>
      </c>
      <c r="BK49" s="130">
        <v>0</v>
      </c>
      <c r="BL49" s="130">
        <f>IF(H49&lt;&gt;0,IF($C$18="SI",((('Motore 2026'!$B$47+'Motore 2026'!$B$50+'Motore 2026'!$B$53)/365)*$F$15),(('Motore 2026'!$B$53/365)*$F$15)),0)</f>
        <v>0</v>
      </c>
      <c r="BM49" s="130">
        <v>0</v>
      </c>
      <c r="BN49" s="130">
        <f t="shared" si="26"/>
        <v>0</v>
      </c>
      <c r="BO49" s="132">
        <f t="shared" si="27"/>
        <v>0</v>
      </c>
      <c r="BP49" s="41"/>
    </row>
    <row r="50" spans="1:68" x14ac:dyDescent="0.25">
      <c r="A50" s="72" t="s">
        <v>21</v>
      </c>
      <c r="B50" s="50">
        <v>0</v>
      </c>
      <c r="C50" s="50">
        <v>0</v>
      </c>
      <c r="D50" s="135">
        <v>0</v>
      </c>
      <c r="E50" s="50">
        <f t="shared" si="17"/>
        <v>0</v>
      </c>
      <c r="F50" s="169" t="s">
        <v>8</v>
      </c>
      <c r="G50" s="69">
        <f t="shared" si="0"/>
        <v>0</v>
      </c>
      <c r="H50" s="69">
        <f t="shared" si="1"/>
        <v>0</v>
      </c>
      <c r="I50" s="70">
        <f t="shared" si="2"/>
        <v>0</v>
      </c>
      <c r="J50" s="70">
        <f t="shared" si="3"/>
        <v>0</v>
      </c>
      <c r="K50" s="71">
        <f t="shared" si="4"/>
        <v>0</v>
      </c>
      <c r="L50" s="71">
        <f t="shared" si="5"/>
        <v>0</v>
      </c>
      <c r="M50" s="120">
        <f>IF(K50&lt;'Motore 2026'!$H$28,Ripartizione!K50,'Motore 2026'!$H$28)</f>
        <v>0</v>
      </c>
      <c r="N50" s="120">
        <f>IF(L50&lt;'Motore 2021'!$H$28,Ripartizione!L50,'Motore 2021'!$H$28)</f>
        <v>0</v>
      </c>
      <c r="O50" s="120">
        <f t="shared" si="6"/>
        <v>0</v>
      </c>
      <c r="P50" s="120">
        <f t="shared" si="7"/>
        <v>0</v>
      </c>
      <c r="Q50" s="120">
        <f>ROUND(O50*'Motore 2026'!$E$28,2)</f>
        <v>0</v>
      </c>
      <c r="R50" s="120">
        <f>ROUND(P50*'Motore 2021'!$E$28,2)</f>
        <v>0</v>
      </c>
      <c r="S50" s="120">
        <f>IF((K50-M50)&lt;'Motore 2026'!$H$29,(K50-M50),'Motore 2026'!$H$29)</f>
        <v>0</v>
      </c>
      <c r="T50" s="120">
        <f>IF((L50-N50)&lt;'Motore 2021'!$H$29,(L50-N50),'Motore 2021'!$H$29)</f>
        <v>0</v>
      </c>
      <c r="U50" s="120">
        <f t="shared" si="8"/>
        <v>0</v>
      </c>
      <c r="V50" s="120">
        <f t="shared" si="9"/>
        <v>0</v>
      </c>
      <c r="W50" s="120">
        <f>ROUND(U50*'Motore 2026'!$E$29,2)</f>
        <v>0</v>
      </c>
      <c r="X50" s="120">
        <f>ROUND(V50*'Motore 2021'!$E$29,2)</f>
        <v>0</v>
      </c>
      <c r="Y50" s="120">
        <f>IF(K50-M50-S50&lt;'Motore 2026'!$H$30,(Ripartizione!K50-Ripartizione!M50-Ripartizione!S50),'Motore 2026'!$H$30)</f>
        <v>0</v>
      </c>
      <c r="Z50" s="120">
        <f>IF(L50-N50-T50&lt;'Motore 2021'!$H$30,(Ripartizione!L50-Ripartizione!N50-Ripartizione!T50),'Motore 2021'!$H$30)</f>
        <v>0</v>
      </c>
      <c r="AA50" s="120">
        <f t="shared" si="10"/>
        <v>0</v>
      </c>
      <c r="AB50" s="138">
        <f t="shared" si="11"/>
        <v>0</v>
      </c>
      <c r="AC50" s="120">
        <f>ROUND(AA50*'Motore 2026'!$E$30,2)</f>
        <v>0</v>
      </c>
      <c r="AD50" s="138">
        <f>ROUND(AB50*'Motore 2021'!$E$30,2)</f>
        <v>0</v>
      </c>
      <c r="AE50" s="120">
        <f>IF((K50-M50-S50-Y50)&lt;'Motore 2026'!$H$31, (K50-M50-S50-Y50),'Motore 2026'!$H$31)</f>
        <v>0</v>
      </c>
      <c r="AF50" s="138">
        <f>IF((L50-N50-T50-Z50)&lt;'Motore 2021'!$H$31, (L50-N50-T50-Z50),'Motore 2021'!$H$31)</f>
        <v>0</v>
      </c>
      <c r="AG50" s="120">
        <f t="shared" si="12"/>
        <v>0</v>
      </c>
      <c r="AH50" s="138">
        <f t="shared" si="13"/>
        <v>0</v>
      </c>
      <c r="AI50" s="120">
        <f>ROUND(AG50*'Motore 2026'!$E$31,2)</f>
        <v>0</v>
      </c>
      <c r="AJ50" s="138">
        <f>ROUND(AH50*'Motore 2021'!$E$31,2)</f>
        <v>0</v>
      </c>
      <c r="AK50" s="120">
        <f t="shared" si="18"/>
        <v>0</v>
      </c>
      <c r="AL50" s="138">
        <f t="shared" si="19"/>
        <v>0</v>
      </c>
      <c r="AM50" s="120">
        <f t="shared" si="14"/>
        <v>0</v>
      </c>
      <c r="AN50" s="138">
        <f t="shared" si="15"/>
        <v>0</v>
      </c>
      <c r="AO50" s="120">
        <f>ROUND(AM50*'Motore 2026'!$E$32,2)</f>
        <v>0</v>
      </c>
      <c r="AP50" s="138">
        <f>ROUND(AN50*'Motore 2021'!$E$32,2)</f>
        <v>0</v>
      </c>
      <c r="AQ50" s="127">
        <f>IF(B50&lt;&gt;0,((Q50+R50)*Ripartizione!B50),Q50+R50)</f>
        <v>0</v>
      </c>
      <c r="AR50" s="127">
        <f>IF(B50&lt;&gt;0,((Ripartizione!B50*W50)+(Ripartizione!B50*X50)), W50+X50)</f>
        <v>0</v>
      </c>
      <c r="AS50" s="127">
        <f t="shared" si="16"/>
        <v>0</v>
      </c>
      <c r="AT50" s="127">
        <f>IF(B50&lt;&gt;0,((Ripartizione!B50*AI50)+(Ripartizione!B50*AJ50)), AI50+AJ50)</f>
        <v>0</v>
      </c>
      <c r="AU50" s="127">
        <f>IF(B50&lt;&gt;0,((Ripartizione!B50*AO50)+(Ripartizione!B50*AP50)), AO50+AP50)</f>
        <v>0</v>
      </c>
      <c r="AV50" s="127">
        <f t="shared" si="20"/>
        <v>0</v>
      </c>
      <c r="AW50" s="127">
        <f t="shared" si="21"/>
        <v>0</v>
      </c>
      <c r="AX50" s="127">
        <f>IF($C$18="SI",((C50*'Motore 2021'!$B$35) + (D50*'Motore 2021'!$B$35)),0)</f>
        <v>0</v>
      </c>
      <c r="AY50" s="128">
        <f>IF($C$18="SI",((C50*'Motore 2021'!$B$35)+(C50*'Motore 2021'!$B$35)*10% + (D50*'Motore 2021'!$B$35)+(D50*'Motore 2021'!$B$35)*10%),0)</f>
        <v>0</v>
      </c>
      <c r="AZ50" s="129">
        <f>IF($C$18="SI",(((C50*'Motore 2021'!$B$38))+((D50*'Motore 2021'!$B$38))),0)</f>
        <v>0</v>
      </c>
      <c r="BA50" s="128">
        <f>IF($C$18="SI",(((C50*'Motore 2021'!$B$38)+((C50*'Motore 2021'!$B$38)*10%))+((D50*'Motore 2021'!$B$38)+((D50*'Motore 2021'!$B$38)*10%))),0)</f>
        <v>0</v>
      </c>
      <c r="BB50" s="128">
        <f t="shared" si="22"/>
        <v>0</v>
      </c>
      <c r="BC50" s="130">
        <f t="shared" si="23"/>
        <v>0</v>
      </c>
      <c r="BD50" s="130">
        <f>IF($C$18="SI",(C50*3*('Motore 2021'!$B$41+'Motore 2021'!$B$42+'Motore 2021'!$B$43+'Motore 2021'!$B$44)),(C50*1*('Motore 2021'!$B$41+'Motore 2021'!$B$42+'Motore 2021'!$B$43+'Motore 2021'!$B$44)))</f>
        <v>0</v>
      </c>
      <c r="BE50" s="140">
        <f>IF($C$18="SI",(D50*3*('Motore 2021'!$B$41+'Motore 2021'!$B$42+'Motore 2021'!$D$43+'Motore 2021'!$B$44)),(D50*1*('Motore 2021'!$B$41+'Motore 2021'!$B$42+'Motore 2021'!$D$43+'Motore 2021'!$B$44)))</f>
        <v>0</v>
      </c>
      <c r="BF50" s="130">
        <f>IF($C$18="SI",(C50*3*('Motore 2021'!$B$41+'Motore 2021'!$B$42+'Motore 2021'!$B$43+'Motore 2021'!$B$44))+((C50*3*('Motore 2021'!$B$41+'Motore 2021'!$B$42+'Motore 2021'!$B$43+'Motore 2021'!$B$44))*10%),(C50*1*('Motore 2021'!$B$41+'Motore 2021'!$B$42+'Motore 2021'!$B$43+'Motore 2021'!$B$44))+((C50*1*('Motore 2021'!$B$41+'Motore 2021'!$B$42+'Motore 2021'!$B$43+'Motore 2021'!$B$44))*10%))</f>
        <v>0</v>
      </c>
      <c r="BG50" s="141">
        <f>IF($C$18="SI",(D50*3*('Motore 2021'!$B$41+'Motore 2021'!$B$42+'Motore 2021'!$D$43+'Motore 2021'!$B$44))+((D50*3*('Motore 2021'!$B$41+'Motore 2021'!$B$42+'Motore 2021'!$D$43+'Motore 2021'!$B$44))*10%),(D50*1*('Motore 2021'!$B$41+'Motore 2021'!$B$42+'Motore 2021'!$D$43+'Motore 2021'!$B$44))+((D50*1*('Motore 2021'!$B$41+'Motore 2021'!$B$42+'Motore 2021'!$D$43+'Motore 2021'!$B$44))*10%))</f>
        <v>0</v>
      </c>
      <c r="BH50" s="130">
        <f t="shared" si="24"/>
        <v>0</v>
      </c>
      <c r="BI50" s="130">
        <f t="shared" si="25"/>
        <v>0</v>
      </c>
      <c r="BJ50" s="130">
        <f>IF(H50&lt;&gt;0,IF($C$18="SI",((('Motore 2026'!$B$47+'Motore 2026'!$B$50+'Motore 2026'!$B$53)/365)*$F$15)+(((('Motore 2026'!$B$47+'Motore 2026'!$B$50+'Motore 2021'!$B$53)/365)*$F$15)*10%),(('Motore 2026'!$B$53/365)*$F$15)+(('Motore 2026'!$B$53/365)*$F$15)*10%),0)</f>
        <v>0</v>
      </c>
      <c r="BK50" s="130">
        <v>0</v>
      </c>
      <c r="BL50" s="130">
        <f>IF(H50&lt;&gt;0,IF($C$18="SI",((('Motore 2026'!$B$47+'Motore 2026'!$B$50+'Motore 2026'!$B$53)/365)*$F$15),(('Motore 2026'!$B$53/365)*$F$15)),0)</f>
        <v>0</v>
      </c>
      <c r="BM50" s="130">
        <v>0</v>
      </c>
      <c r="BN50" s="130">
        <f t="shared" si="26"/>
        <v>0</v>
      </c>
      <c r="BO50" s="132">
        <f t="shared" si="27"/>
        <v>0</v>
      </c>
      <c r="BP50" s="41"/>
    </row>
    <row r="51" spans="1:68" x14ac:dyDescent="0.25">
      <c r="A51" s="72" t="s">
        <v>22</v>
      </c>
      <c r="B51" s="50">
        <v>0</v>
      </c>
      <c r="C51" s="50">
        <v>0</v>
      </c>
      <c r="D51" s="135">
        <v>0</v>
      </c>
      <c r="E51" s="50">
        <f t="shared" si="17"/>
        <v>0</v>
      </c>
      <c r="F51" s="169" t="s">
        <v>8</v>
      </c>
      <c r="G51" s="69">
        <f t="shared" si="0"/>
        <v>0</v>
      </c>
      <c r="H51" s="69">
        <f t="shared" si="1"/>
        <v>0</v>
      </c>
      <c r="I51" s="70">
        <f t="shared" si="2"/>
        <v>0</v>
      </c>
      <c r="J51" s="70">
        <f t="shared" si="3"/>
        <v>0</v>
      </c>
      <c r="K51" s="71">
        <f t="shared" si="4"/>
        <v>0</v>
      </c>
      <c r="L51" s="71">
        <f t="shared" si="5"/>
        <v>0</v>
      </c>
      <c r="M51" s="120">
        <f>IF(K51&lt;'Motore 2026'!$H$28,Ripartizione!K51,'Motore 2026'!$H$28)</f>
        <v>0</v>
      </c>
      <c r="N51" s="120">
        <f>IF(L51&lt;'Motore 2021'!$H$28,Ripartizione!L51,'Motore 2021'!$H$28)</f>
        <v>0</v>
      </c>
      <c r="O51" s="120">
        <f t="shared" si="6"/>
        <v>0</v>
      </c>
      <c r="P51" s="120">
        <f t="shared" si="7"/>
        <v>0</v>
      </c>
      <c r="Q51" s="120">
        <f>ROUND(O51*'Motore 2026'!$E$28,2)</f>
        <v>0</v>
      </c>
      <c r="R51" s="120">
        <f>ROUND(P51*'Motore 2021'!$E$28,2)</f>
        <v>0</v>
      </c>
      <c r="S51" s="120">
        <f>IF((K51-M51)&lt;'Motore 2026'!$H$29,(K51-M51),'Motore 2026'!$H$29)</f>
        <v>0</v>
      </c>
      <c r="T51" s="120">
        <f>IF((L51-N51)&lt;'Motore 2021'!$H$29,(L51-N51),'Motore 2021'!$H$29)</f>
        <v>0</v>
      </c>
      <c r="U51" s="120">
        <f t="shared" si="8"/>
        <v>0</v>
      </c>
      <c r="V51" s="120">
        <f t="shared" si="9"/>
        <v>0</v>
      </c>
      <c r="W51" s="120">
        <f>ROUND(U51*'Motore 2026'!$E$29,2)</f>
        <v>0</v>
      </c>
      <c r="X51" s="120">
        <f>ROUND(V51*'Motore 2021'!$E$29,2)</f>
        <v>0</v>
      </c>
      <c r="Y51" s="120">
        <f>IF(K51-M51-S51&lt;'Motore 2026'!$H$30,(Ripartizione!K51-Ripartizione!M51-Ripartizione!S51),'Motore 2026'!$H$30)</f>
        <v>0</v>
      </c>
      <c r="Z51" s="120">
        <f>IF(L51-N51-T51&lt;'Motore 2021'!$H$30,(Ripartizione!L51-Ripartizione!N51-Ripartizione!T51),'Motore 2021'!$H$30)</f>
        <v>0</v>
      </c>
      <c r="AA51" s="120">
        <f t="shared" si="10"/>
        <v>0</v>
      </c>
      <c r="AB51" s="138">
        <f t="shared" si="11"/>
        <v>0</v>
      </c>
      <c r="AC51" s="120">
        <f>ROUND(AA51*'Motore 2026'!$E$30,2)</f>
        <v>0</v>
      </c>
      <c r="AD51" s="138">
        <f>ROUND(AB51*'Motore 2021'!$E$30,2)</f>
        <v>0</v>
      </c>
      <c r="AE51" s="120">
        <f>IF((K51-M51-S51-Y51)&lt;'Motore 2026'!$H$31, (K51-M51-S51-Y51),'Motore 2026'!$H$31)</f>
        <v>0</v>
      </c>
      <c r="AF51" s="138">
        <f>IF((L51-N51-T51-Z51)&lt;'Motore 2021'!$H$31, (L51-N51-T51-Z51),'Motore 2021'!$H$31)</f>
        <v>0</v>
      </c>
      <c r="AG51" s="120">
        <f t="shared" si="12"/>
        <v>0</v>
      </c>
      <c r="AH51" s="138">
        <f t="shared" si="13"/>
        <v>0</v>
      </c>
      <c r="AI51" s="120">
        <f>ROUND(AG51*'Motore 2026'!$E$31,2)</f>
        <v>0</v>
      </c>
      <c r="AJ51" s="138">
        <f>ROUND(AH51*'Motore 2021'!$E$31,2)</f>
        <v>0</v>
      </c>
      <c r="AK51" s="120">
        <f t="shared" si="18"/>
        <v>0</v>
      </c>
      <c r="AL51" s="138">
        <f t="shared" si="19"/>
        <v>0</v>
      </c>
      <c r="AM51" s="120">
        <f t="shared" si="14"/>
        <v>0</v>
      </c>
      <c r="AN51" s="138">
        <f t="shared" si="15"/>
        <v>0</v>
      </c>
      <c r="AO51" s="120">
        <f>ROUND(AM51*'Motore 2026'!$E$32,2)</f>
        <v>0</v>
      </c>
      <c r="AP51" s="138">
        <f>ROUND(AN51*'Motore 2021'!$E$32,2)</f>
        <v>0</v>
      </c>
      <c r="AQ51" s="127">
        <f>IF(B51&lt;&gt;0,((Q51+R51)*Ripartizione!B51),Q51+R51)</f>
        <v>0</v>
      </c>
      <c r="AR51" s="127">
        <f>IF(B51&lt;&gt;0,((Ripartizione!B51*W51)+(Ripartizione!B51*X51)), W51+X51)</f>
        <v>0</v>
      </c>
      <c r="AS51" s="127">
        <f t="shared" si="16"/>
        <v>0</v>
      </c>
      <c r="AT51" s="127">
        <f>IF(B51&lt;&gt;0,((Ripartizione!B51*AI51)+(Ripartizione!B51*AJ51)), AI51+AJ51)</f>
        <v>0</v>
      </c>
      <c r="AU51" s="127">
        <f>IF(B51&lt;&gt;0,((Ripartizione!B51*AO51)+(Ripartizione!B51*AP51)), AO51+AP51)</f>
        <v>0</v>
      </c>
      <c r="AV51" s="127">
        <f t="shared" si="20"/>
        <v>0</v>
      </c>
      <c r="AW51" s="127">
        <f t="shared" si="21"/>
        <v>0</v>
      </c>
      <c r="AX51" s="127">
        <f>IF($C$18="SI",((C51*'Motore 2021'!$B$35) + (D51*'Motore 2021'!$B$35)),0)</f>
        <v>0</v>
      </c>
      <c r="AY51" s="128">
        <f>IF($C$18="SI",((C51*'Motore 2021'!$B$35)+(C51*'Motore 2021'!$B$35)*10% + (D51*'Motore 2021'!$B$35)+(D51*'Motore 2021'!$B$35)*10%),0)</f>
        <v>0</v>
      </c>
      <c r="AZ51" s="129">
        <f>IF($C$18="SI",(((C51*'Motore 2021'!$B$38))+((D51*'Motore 2021'!$B$38))),0)</f>
        <v>0</v>
      </c>
      <c r="BA51" s="128">
        <f>IF($C$18="SI",(((C51*'Motore 2021'!$B$38)+((C51*'Motore 2021'!$B$38)*10%))+((D51*'Motore 2021'!$B$38)+((D51*'Motore 2021'!$B$38)*10%))),0)</f>
        <v>0</v>
      </c>
      <c r="BB51" s="128">
        <f t="shared" si="22"/>
        <v>0</v>
      </c>
      <c r="BC51" s="130">
        <f t="shared" si="23"/>
        <v>0</v>
      </c>
      <c r="BD51" s="130">
        <f>IF($C$18="SI",(C51*3*('Motore 2021'!$B$41+'Motore 2021'!$B$42+'Motore 2021'!$B$43+'Motore 2021'!$B$44)),(C51*1*('Motore 2021'!$B$41+'Motore 2021'!$B$42+'Motore 2021'!$B$43+'Motore 2021'!$B$44)))</f>
        <v>0</v>
      </c>
      <c r="BE51" s="140">
        <f>IF($C$18="SI",(D51*3*('Motore 2021'!$B$41+'Motore 2021'!$B$42+'Motore 2021'!$D$43+'Motore 2021'!$B$44)),(D51*1*('Motore 2021'!$B$41+'Motore 2021'!$B$42+'Motore 2021'!$D$43+'Motore 2021'!$B$44)))</f>
        <v>0</v>
      </c>
      <c r="BF51" s="130">
        <f>IF($C$18="SI",(C51*3*('Motore 2021'!$B$41+'Motore 2021'!$B$42+'Motore 2021'!$B$43+'Motore 2021'!$B$44))+((C51*3*('Motore 2021'!$B$41+'Motore 2021'!$B$42+'Motore 2021'!$B$43+'Motore 2021'!$B$44))*10%),(C51*1*('Motore 2021'!$B$41+'Motore 2021'!$B$42+'Motore 2021'!$B$43+'Motore 2021'!$B$44))+((C51*1*('Motore 2021'!$B$41+'Motore 2021'!$B$42+'Motore 2021'!$B$43+'Motore 2021'!$B$44))*10%))</f>
        <v>0</v>
      </c>
      <c r="BG51" s="141">
        <f>IF($C$18="SI",(D51*3*('Motore 2021'!$B$41+'Motore 2021'!$B$42+'Motore 2021'!$D$43+'Motore 2021'!$B$44))+((D51*3*('Motore 2021'!$B$41+'Motore 2021'!$B$42+'Motore 2021'!$D$43+'Motore 2021'!$B$44))*10%),(D51*1*('Motore 2021'!$B$41+'Motore 2021'!$B$42+'Motore 2021'!$D$43+'Motore 2021'!$B$44))+((D51*1*('Motore 2021'!$B$41+'Motore 2021'!$B$42+'Motore 2021'!$D$43+'Motore 2021'!$B$44))*10%))</f>
        <v>0</v>
      </c>
      <c r="BH51" s="130">
        <f t="shared" si="24"/>
        <v>0</v>
      </c>
      <c r="BI51" s="130">
        <f t="shared" si="25"/>
        <v>0</v>
      </c>
      <c r="BJ51" s="130">
        <f>IF(H51&lt;&gt;0,IF($C$18="SI",((('Motore 2026'!$B$47+'Motore 2026'!$B$50+'Motore 2026'!$B$53)/365)*$F$15)+(((('Motore 2026'!$B$47+'Motore 2026'!$B$50+'Motore 2021'!$B$53)/365)*$F$15)*10%),(('Motore 2026'!$B$53/365)*$F$15)+(('Motore 2026'!$B$53/365)*$F$15)*10%),0)</f>
        <v>0</v>
      </c>
      <c r="BK51" s="130">
        <v>0</v>
      </c>
      <c r="BL51" s="130">
        <f>IF(H51&lt;&gt;0,IF($C$18="SI",((('Motore 2026'!$B$47+'Motore 2026'!$B$50+'Motore 2026'!$B$53)/365)*$F$15),(('Motore 2026'!$B$53/365)*$F$15)),0)</f>
        <v>0</v>
      </c>
      <c r="BM51" s="130">
        <v>0</v>
      </c>
      <c r="BN51" s="130">
        <f t="shared" si="26"/>
        <v>0</v>
      </c>
      <c r="BO51" s="132">
        <f t="shared" si="27"/>
        <v>0</v>
      </c>
      <c r="BP51" s="41"/>
    </row>
    <row r="52" spans="1:68" x14ac:dyDescent="0.25">
      <c r="A52" s="72" t="s">
        <v>23</v>
      </c>
      <c r="B52" s="50">
        <v>0</v>
      </c>
      <c r="C52" s="50">
        <v>0</v>
      </c>
      <c r="D52" s="135">
        <v>0</v>
      </c>
      <c r="E52" s="50">
        <f t="shared" si="17"/>
        <v>0</v>
      </c>
      <c r="F52" s="169" t="s">
        <v>8</v>
      </c>
      <c r="G52" s="69">
        <f t="shared" si="0"/>
        <v>0</v>
      </c>
      <c r="H52" s="69">
        <f t="shared" si="1"/>
        <v>0</v>
      </c>
      <c r="I52" s="70">
        <f t="shared" si="2"/>
        <v>0</v>
      </c>
      <c r="J52" s="70">
        <f t="shared" si="3"/>
        <v>0</v>
      </c>
      <c r="K52" s="71">
        <f t="shared" si="4"/>
        <v>0</v>
      </c>
      <c r="L52" s="71">
        <f t="shared" si="5"/>
        <v>0</v>
      </c>
      <c r="M52" s="120">
        <f>IF(K52&lt;'Motore 2026'!$H$28,Ripartizione!K52,'Motore 2026'!$H$28)</f>
        <v>0</v>
      </c>
      <c r="N52" s="120">
        <f>IF(L52&lt;'Motore 2021'!$H$28,Ripartizione!L52,'Motore 2021'!$H$28)</f>
        <v>0</v>
      </c>
      <c r="O52" s="120">
        <f t="shared" si="6"/>
        <v>0</v>
      </c>
      <c r="P52" s="120">
        <f t="shared" si="7"/>
        <v>0</v>
      </c>
      <c r="Q52" s="120">
        <f>ROUND(O52*'Motore 2026'!$E$28,2)</f>
        <v>0</v>
      </c>
      <c r="R52" s="120">
        <f>ROUND(P52*'Motore 2021'!$E$28,2)</f>
        <v>0</v>
      </c>
      <c r="S52" s="120">
        <f>IF((K52-M52)&lt;'Motore 2026'!$H$29,(K52-M52),'Motore 2026'!$H$29)</f>
        <v>0</v>
      </c>
      <c r="T52" s="120">
        <f>IF((L52-N52)&lt;'Motore 2021'!$H$29,(L52-N52),'Motore 2021'!$H$29)</f>
        <v>0</v>
      </c>
      <c r="U52" s="120">
        <f t="shared" si="8"/>
        <v>0</v>
      </c>
      <c r="V52" s="120">
        <f t="shared" si="9"/>
        <v>0</v>
      </c>
      <c r="W52" s="120">
        <f>ROUND(U52*'Motore 2026'!$E$29,2)</f>
        <v>0</v>
      </c>
      <c r="X52" s="120">
        <f>ROUND(V52*'Motore 2021'!$E$29,2)</f>
        <v>0</v>
      </c>
      <c r="Y52" s="120">
        <f>IF(K52-M52-S52&lt;'Motore 2026'!$H$30,(Ripartizione!K52-Ripartizione!M52-Ripartizione!S52),'Motore 2026'!$H$30)</f>
        <v>0</v>
      </c>
      <c r="Z52" s="120">
        <f>IF(L52-N52-T52&lt;'Motore 2021'!$H$30,(Ripartizione!L52-Ripartizione!N52-Ripartizione!T52),'Motore 2021'!$H$30)</f>
        <v>0</v>
      </c>
      <c r="AA52" s="120">
        <f t="shared" si="10"/>
        <v>0</v>
      </c>
      <c r="AB52" s="138">
        <f t="shared" si="11"/>
        <v>0</v>
      </c>
      <c r="AC52" s="120">
        <f>ROUND(AA52*'Motore 2026'!$E$30,2)</f>
        <v>0</v>
      </c>
      <c r="AD52" s="138">
        <f>ROUND(AB52*'Motore 2021'!$E$30,2)</f>
        <v>0</v>
      </c>
      <c r="AE52" s="120">
        <f>IF((K52-M52-S52-Y52)&lt;'Motore 2026'!$H$31, (K52-M52-S52-Y52),'Motore 2026'!$H$31)</f>
        <v>0</v>
      </c>
      <c r="AF52" s="138">
        <f>IF((L52-N52-T52-Z52)&lt;'Motore 2021'!$H$31, (L52-N52-T52-Z52),'Motore 2021'!$H$31)</f>
        <v>0</v>
      </c>
      <c r="AG52" s="120">
        <f t="shared" si="12"/>
        <v>0</v>
      </c>
      <c r="AH52" s="138">
        <f t="shared" si="13"/>
        <v>0</v>
      </c>
      <c r="AI52" s="120">
        <f>ROUND(AG52*'Motore 2026'!$E$31,2)</f>
        <v>0</v>
      </c>
      <c r="AJ52" s="138">
        <f>ROUND(AH52*'Motore 2021'!$E$31,2)</f>
        <v>0</v>
      </c>
      <c r="AK52" s="120">
        <f t="shared" si="18"/>
        <v>0</v>
      </c>
      <c r="AL52" s="138">
        <f t="shared" si="19"/>
        <v>0</v>
      </c>
      <c r="AM52" s="120">
        <f t="shared" si="14"/>
        <v>0</v>
      </c>
      <c r="AN52" s="138">
        <f t="shared" si="15"/>
        <v>0</v>
      </c>
      <c r="AO52" s="120">
        <f>ROUND(AM52*'Motore 2026'!$E$32,2)</f>
        <v>0</v>
      </c>
      <c r="AP52" s="138">
        <f>ROUND(AN52*'Motore 2021'!$E$32,2)</f>
        <v>0</v>
      </c>
      <c r="AQ52" s="127">
        <f>IF(B52&lt;&gt;0,((Q52+R52)*Ripartizione!B52),Q52+R52)</f>
        <v>0</v>
      </c>
      <c r="AR52" s="127">
        <f>IF(B52&lt;&gt;0,((Ripartizione!B52*W52)+(Ripartizione!B52*X52)), W52+X52)</f>
        <v>0</v>
      </c>
      <c r="AS52" s="127">
        <f t="shared" si="16"/>
        <v>0</v>
      </c>
      <c r="AT52" s="127">
        <f>IF(B52&lt;&gt;0,((Ripartizione!B52*AI52)+(Ripartizione!B52*AJ52)), AI52+AJ52)</f>
        <v>0</v>
      </c>
      <c r="AU52" s="127">
        <f>IF(B52&lt;&gt;0,((Ripartizione!B52*AO52)+(Ripartizione!B52*AP52)), AO52+AP52)</f>
        <v>0</v>
      </c>
      <c r="AV52" s="127">
        <f t="shared" si="20"/>
        <v>0</v>
      </c>
      <c r="AW52" s="127">
        <f t="shared" si="21"/>
        <v>0</v>
      </c>
      <c r="AX52" s="127">
        <f>IF($C$18="SI",((C52*'Motore 2021'!$B$35) + (D52*'Motore 2021'!$B$35)),0)</f>
        <v>0</v>
      </c>
      <c r="AY52" s="128">
        <f>IF($C$18="SI",((C52*'Motore 2021'!$B$35)+(C52*'Motore 2021'!$B$35)*10% + (D52*'Motore 2021'!$B$35)+(D52*'Motore 2021'!$B$35)*10%),0)</f>
        <v>0</v>
      </c>
      <c r="AZ52" s="129">
        <f>IF($C$18="SI",(((C52*'Motore 2021'!$B$38))+((D52*'Motore 2021'!$B$38))),0)</f>
        <v>0</v>
      </c>
      <c r="BA52" s="128">
        <f>IF($C$18="SI",(((C52*'Motore 2021'!$B$38)+((C52*'Motore 2021'!$B$38)*10%))+((D52*'Motore 2021'!$B$38)+((D52*'Motore 2021'!$B$38)*10%))),0)</f>
        <v>0</v>
      </c>
      <c r="BB52" s="128">
        <f t="shared" si="22"/>
        <v>0</v>
      </c>
      <c r="BC52" s="130">
        <f t="shared" si="23"/>
        <v>0</v>
      </c>
      <c r="BD52" s="130">
        <f>IF($C$18="SI",(C52*3*('Motore 2021'!$B$41+'Motore 2021'!$B$42+'Motore 2021'!$B$43+'Motore 2021'!$B$44)),(C52*1*('Motore 2021'!$B$41+'Motore 2021'!$B$42+'Motore 2021'!$B$43+'Motore 2021'!$B$44)))</f>
        <v>0</v>
      </c>
      <c r="BE52" s="140">
        <f>IF($C$18="SI",(D52*3*('Motore 2021'!$B$41+'Motore 2021'!$B$42+'Motore 2021'!$D$43+'Motore 2021'!$B$44)),(D52*1*('Motore 2021'!$B$41+'Motore 2021'!$B$42+'Motore 2021'!$D$43+'Motore 2021'!$B$44)))</f>
        <v>0</v>
      </c>
      <c r="BF52" s="130">
        <f>IF($C$18="SI",(C52*3*('Motore 2021'!$B$41+'Motore 2021'!$B$42+'Motore 2021'!$B$43+'Motore 2021'!$B$44))+((C52*3*('Motore 2021'!$B$41+'Motore 2021'!$B$42+'Motore 2021'!$B$43+'Motore 2021'!$B$44))*10%),(C52*1*('Motore 2021'!$B$41+'Motore 2021'!$B$42+'Motore 2021'!$B$43+'Motore 2021'!$B$44))+((C52*1*('Motore 2021'!$B$41+'Motore 2021'!$B$42+'Motore 2021'!$B$43+'Motore 2021'!$B$44))*10%))</f>
        <v>0</v>
      </c>
      <c r="BG52" s="141">
        <f>IF($C$18="SI",(D52*3*('Motore 2021'!$B$41+'Motore 2021'!$B$42+'Motore 2021'!$D$43+'Motore 2021'!$B$44))+((D52*3*('Motore 2021'!$B$41+'Motore 2021'!$B$42+'Motore 2021'!$D$43+'Motore 2021'!$B$44))*10%),(D52*1*('Motore 2021'!$B$41+'Motore 2021'!$B$42+'Motore 2021'!$D$43+'Motore 2021'!$B$44))+((D52*1*('Motore 2021'!$B$41+'Motore 2021'!$B$42+'Motore 2021'!$D$43+'Motore 2021'!$B$44))*10%))</f>
        <v>0</v>
      </c>
      <c r="BH52" s="130">
        <f t="shared" si="24"/>
        <v>0</v>
      </c>
      <c r="BI52" s="130">
        <f t="shared" si="25"/>
        <v>0</v>
      </c>
      <c r="BJ52" s="130">
        <f>IF(H52&lt;&gt;0,IF($C$18="SI",((('Motore 2026'!$B$47+'Motore 2026'!$B$50+'Motore 2026'!$B$53)/365)*$F$15)+(((('Motore 2026'!$B$47+'Motore 2026'!$B$50+'Motore 2021'!$B$53)/365)*$F$15)*10%),(('Motore 2026'!$B$53/365)*$F$15)+(('Motore 2026'!$B$53/365)*$F$15)*10%),0)</f>
        <v>0</v>
      </c>
      <c r="BK52" s="130">
        <v>0</v>
      </c>
      <c r="BL52" s="130">
        <f>IF(H52&lt;&gt;0,IF($C$18="SI",((('Motore 2026'!$B$47+'Motore 2026'!$B$50+'Motore 2026'!$B$53)/365)*$F$15),(('Motore 2026'!$B$53/365)*$F$15)),0)</f>
        <v>0</v>
      </c>
      <c r="BM52" s="130">
        <v>0</v>
      </c>
      <c r="BN52" s="130">
        <f t="shared" si="26"/>
        <v>0</v>
      </c>
      <c r="BO52" s="132">
        <f t="shared" si="27"/>
        <v>0</v>
      </c>
      <c r="BP52" s="41"/>
    </row>
    <row r="53" spans="1:68" x14ac:dyDescent="0.25">
      <c r="A53" s="72" t="s">
        <v>24</v>
      </c>
      <c r="B53" s="50">
        <v>0</v>
      </c>
      <c r="C53" s="50">
        <v>0</v>
      </c>
      <c r="D53" s="135">
        <v>0</v>
      </c>
      <c r="E53" s="50">
        <f t="shared" si="17"/>
        <v>0</v>
      </c>
      <c r="F53" s="169" t="s">
        <v>8</v>
      </c>
      <c r="G53" s="69">
        <f t="shared" si="0"/>
        <v>0</v>
      </c>
      <c r="H53" s="69">
        <f t="shared" si="1"/>
        <v>0</v>
      </c>
      <c r="I53" s="70">
        <f t="shared" si="2"/>
        <v>0</v>
      </c>
      <c r="J53" s="70">
        <f t="shared" si="3"/>
        <v>0</v>
      </c>
      <c r="K53" s="71">
        <f t="shared" si="4"/>
        <v>0</v>
      </c>
      <c r="L53" s="71">
        <f t="shared" si="5"/>
        <v>0</v>
      </c>
      <c r="M53" s="120">
        <f>IF(K53&lt;'Motore 2026'!$H$28,Ripartizione!K53,'Motore 2026'!$H$28)</f>
        <v>0</v>
      </c>
      <c r="N53" s="120">
        <f>IF(L53&lt;'Motore 2021'!$H$28,Ripartizione!L53,'Motore 2021'!$H$28)</f>
        <v>0</v>
      </c>
      <c r="O53" s="120">
        <f t="shared" si="6"/>
        <v>0</v>
      </c>
      <c r="P53" s="120">
        <f t="shared" si="7"/>
        <v>0</v>
      </c>
      <c r="Q53" s="120">
        <f>ROUND(O53*'Motore 2026'!$E$28,2)</f>
        <v>0</v>
      </c>
      <c r="R53" s="120">
        <f>ROUND(P53*'Motore 2021'!$E$28,2)</f>
        <v>0</v>
      </c>
      <c r="S53" s="120">
        <f>IF((K53-M53)&lt;'Motore 2026'!$H$29,(K53-M53),'Motore 2026'!$H$29)</f>
        <v>0</v>
      </c>
      <c r="T53" s="120">
        <f>IF((L53-N53)&lt;'Motore 2021'!$H$29,(L53-N53),'Motore 2021'!$H$29)</f>
        <v>0</v>
      </c>
      <c r="U53" s="120">
        <f t="shared" si="8"/>
        <v>0</v>
      </c>
      <c r="V53" s="120">
        <f t="shared" si="9"/>
        <v>0</v>
      </c>
      <c r="W53" s="120">
        <f>ROUND(U53*'Motore 2026'!$E$29,2)</f>
        <v>0</v>
      </c>
      <c r="X53" s="120">
        <f>ROUND(V53*'Motore 2021'!$E$29,2)</f>
        <v>0</v>
      </c>
      <c r="Y53" s="120">
        <f>IF(K53-M53-S53&lt;'Motore 2026'!$H$30,(Ripartizione!K53-Ripartizione!M53-Ripartizione!S53),'Motore 2026'!$H$30)</f>
        <v>0</v>
      </c>
      <c r="Z53" s="120">
        <f>IF(L53-N53-T53&lt;'Motore 2021'!$H$30,(Ripartizione!L53-Ripartizione!N53-Ripartizione!T53),'Motore 2021'!$H$30)</f>
        <v>0</v>
      </c>
      <c r="AA53" s="120">
        <f t="shared" si="10"/>
        <v>0</v>
      </c>
      <c r="AB53" s="138">
        <f t="shared" si="11"/>
        <v>0</v>
      </c>
      <c r="AC53" s="120">
        <f>ROUND(AA53*'Motore 2026'!$E$30,2)</f>
        <v>0</v>
      </c>
      <c r="AD53" s="138">
        <f>ROUND(AB53*'Motore 2021'!$E$30,2)</f>
        <v>0</v>
      </c>
      <c r="AE53" s="120">
        <f>IF((K53-M53-S53-Y53)&lt;'Motore 2026'!$H$31, (K53-M53-S53-Y53),'Motore 2026'!$H$31)</f>
        <v>0</v>
      </c>
      <c r="AF53" s="138">
        <f>IF((L53-N53-T53-Z53)&lt;'Motore 2021'!$H$31, (L53-N53-T53-Z53),'Motore 2021'!$H$31)</f>
        <v>0</v>
      </c>
      <c r="AG53" s="120">
        <f t="shared" si="12"/>
        <v>0</v>
      </c>
      <c r="AH53" s="120">
        <f t="shared" si="13"/>
        <v>0</v>
      </c>
      <c r="AI53" s="120">
        <f>ROUND(AG53*'Motore 2026'!$E$31,2)</f>
        <v>0</v>
      </c>
      <c r="AJ53" s="120">
        <f>ROUND(AH53*'Motore 2021'!$E$31,2)</f>
        <v>0</v>
      </c>
      <c r="AK53" s="120">
        <f t="shared" si="18"/>
        <v>0</v>
      </c>
      <c r="AL53" s="120">
        <f t="shared" si="19"/>
        <v>0</v>
      </c>
      <c r="AM53" s="120">
        <f t="shared" si="14"/>
        <v>0</v>
      </c>
      <c r="AN53" s="138">
        <f t="shared" si="15"/>
        <v>0</v>
      </c>
      <c r="AO53" s="120">
        <f>ROUND(AM53*'Motore 2026'!$E$32,2)</f>
        <v>0</v>
      </c>
      <c r="AP53" s="138">
        <f>ROUND(AN53*'Motore 2021'!$E$32,2)</f>
        <v>0</v>
      </c>
      <c r="AQ53" s="127">
        <f>IF(B53&lt;&gt;0,((Q53+R53)*Ripartizione!B53),Q53+R53)</f>
        <v>0</v>
      </c>
      <c r="AR53" s="127">
        <f>IF(B53&lt;&gt;0,((Ripartizione!B53*W53)+(Ripartizione!B53*X53)), W53+X53)</f>
        <v>0</v>
      </c>
      <c r="AS53" s="127">
        <f t="shared" si="16"/>
        <v>0</v>
      </c>
      <c r="AT53" s="127">
        <f>IF(B53&lt;&gt;0,((Ripartizione!B53*AI53)+(Ripartizione!B53*AJ53)), AI53+AJ53)</f>
        <v>0</v>
      </c>
      <c r="AU53" s="127">
        <f>IF(B53&lt;&gt;0,((Ripartizione!B53*AO53)+(Ripartizione!B53*AP53)), AO53+AP53)</f>
        <v>0</v>
      </c>
      <c r="AV53" s="127">
        <f t="shared" si="20"/>
        <v>0</v>
      </c>
      <c r="AW53" s="127">
        <f t="shared" si="21"/>
        <v>0</v>
      </c>
      <c r="AX53" s="127">
        <f>IF($C$18="SI",((C53*'Motore 2021'!$B$35) + (D53*'Motore 2021'!$B$35)),0)</f>
        <v>0</v>
      </c>
      <c r="AY53" s="128">
        <f>IF($C$18="SI",((C53*'Motore 2021'!$B$35)+(C53*'Motore 2021'!$B$35)*10% + (D53*'Motore 2021'!$B$35)+(D53*'Motore 2021'!$B$35)*10%),0)</f>
        <v>0</v>
      </c>
      <c r="AZ53" s="129">
        <f>IF($C$18="SI",(((C53*'Motore 2021'!$B$38))+((D53*'Motore 2021'!$B$38))),0)</f>
        <v>0</v>
      </c>
      <c r="BA53" s="128">
        <f>IF($C$18="SI",(((C53*'Motore 2021'!$B$38)+((C53*'Motore 2021'!$B$38)*10%))+((D53*'Motore 2021'!$B$38)+((D53*'Motore 2021'!$B$38)*10%))),0)</f>
        <v>0</v>
      </c>
      <c r="BB53" s="128">
        <f t="shared" si="22"/>
        <v>0</v>
      </c>
      <c r="BC53" s="130">
        <f t="shared" si="23"/>
        <v>0</v>
      </c>
      <c r="BD53" s="130">
        <f>IF($C$18="SI",(C53*3*('Motore 2021'!$B$41+'Motore 2021'!$B$42+'Motore 2021'!$B$43+'Motore 2021'!$B$44)),(C53*1*('Motore 2021'!$B$41+'Motore 2021'!$B$42+'Motore 2021'!$B$43+'Motore 2021'!$B$44)))</f>
        <v>0</v>
      </c>
      <c r="BE53" s="131">
        <f>IF($C$18="SI",(D53*3*('Motore 2021'!$B$41+'Motore 2021'!$B$42+'Motore 2021'!$D$43+'Motore 2021'!$B$44)),(D53*1*('Motore 2021'!$B$41+'Motore 2021'!$B$42+'Motore 2021'!$D$43+'Motore 2021'!$B$44)))</f>
        <v>0</v>
      </c>
      <c r="BF53" s="130">
        <f>IF($C$18="SI",(C53*3*('Motore 2021'!$B$41+'Motore 2021'!$B$42+'Motore 2021'!$B$43+'Motore 2021'!$B$44))+((C53*3*('Motore 2021'!$B$41+'Motore 2021'!$B$42+'Motore 2021'!$B$43+'Motore 2021'!$B$44))*10%),(C53*1*('Motore 2021'!$B$41+'Motore 2021'!$B$42+'Motore 2021'!$B$43+'Motore 2021'!$B$44))+((C53*1*('Motore 2021'!$B$41+'Motore 2021'!$B$42+'Motore 2021'!$B$43+'Motore 2021'!$B$44))*10%))</f>
        <v>0</v>
      </c>
      <c r="BG53" s="141">
        <f>IF($C$18="SI",(D53*3*('Motore 2021'!$B$41+'Motore 2021'!$B$42+'Motore 2021'!$D$43+'Motore 2021'!$B$44))+((D53*3*('Motore 2021'!$B$41+'Motore 2021'!$B$42+'Motore 2021'!$D$43+'Motore 2021'!$B$44))*10%),(D53*1*('Motore 2021'!$B$41+'Motore 2021'!$B$42+'Motore 2021'!$D$43+'Motore 2021'!$B$44))+((D53*1*('Motore 2021'!$B$41+'Motore 2021'!$B$42+'Motore 2021'!$D$43+'Motore 2021'!$B$44))*10%))</f>
        <v>0</v>
      </c>
      <c r="BH53" s="130">
        <f t="shared" si="24"/>
        <v>0</v>
      </c>
      <c r="BI53" s="130">
        <f t="shared" si="25"/>
        <v>0</v>
      </c>
      <c r="BJ53" s="130">
        <f>IF(H53&lt;&gt;0,IF($C$18="SI",((('Motore 2026'!$B$47+'Motore 2026'!$B$50+'Motore 2026'!$B$53)/365)*$F$15)+(((('Motore 2026'!$B$47+'Motore 2026'!$B$50+'Motore 2021'!$B$53)/365)*$F$15)*10%),(('Motore 2026'!$B$53/365)*$F$15)+(('Motore 2026'!$B$53/365)*$F$15)*10%),0)</f>
        <v>0</v>
      </c>
      <c r="BK53" s="130">
        <v>0</v>
      </c>
      <c r="BL53" s="130">
        <f>IF(H53&lt;&gt;0,IF($C$18="SI",((('Motore 2026'!$B$47+'Motore 2026'!$B$50+'Motore 2026'!$B$53)/365)*$F$15),(('Motore 2026'!$B$53/365)*$F$15)),0)</f>
        <v>0</v>
      </c>
      <c r="BM53" s="130">
        <v>0</v>
      </c>
      <c r="BN53" s="130">
        <f t="shared" si="26"/>
        <v>0</v>
      </c>
      <c r="BO53" s="132">
        <f t="shared" si="27"/>
        <v>0</v>
      </c>
      <c r="BP53" s="41"/>
    </row>
    <row r="54" spans="1:68" x14ac:dyDescent="0.25">
      <c r="A54" s="72" t="s">
        <v>25</v>
      </c>
      <c r="B54" s="50">
        <v>0</v>
      </c>
      <c r="C54" s="50">
        <v>0</v>
      </c>
      <c r="D54" s="135">
        <v>0</v>
      </c>
      <c r="E54" s="50">
        <f t="shared" si="17"/>
        <v>0</v>
      </c>
      <c r="F54" s="169" t="s">
        <v>8</v>
      </c>
      <c r="G54" s="69">
        <f t="shared" si="0"/>
        <v>0</v>
      </c>
      <c r="H54" s="69">
        <f t="shared" si="1"/>
        <v>0</v>
      </c>
      <c r="I54" s="70">
        <f t="shared" si="2"/>
        <v>0</v>
      </c>
      <c r="J54" s="70">
        <f t="shared" si="3"/>
        <v>0</v>
      </c>
      <c r="K54" s="71">
        <f t="shared" si="4"/>
        <v>0</v>
      </c>
      <c r="L54" s="71">
        <f t="shared" si="5"/>
        <v>0</v>
      </c>
      <c r="M54" s="120">
        <f>IF(K54&lt;'Motore 2026'!$H$28,Ripartizione!K54,'Motore 2026'!$H$28)</f>
        <v>0</v>
      </c>
      <c r="N54" s="120">
        <f>IF(L54&lt;'Motore 2021'!$H$28,Ripartizione!L54,'Motore 2021'!$H$28)</f>
        <v>0</v>
      </c>
      <c r="O54" s="120">
        <f t="shared" si="6"/>
        <v>0</v>
      </c>
      <c r="P54" s="120">
        <f t="shared" si="7"/>
        <v>0</v>
      </c>
      <c r="Q54" s="120">
        <f>ROUND(O54*'Motore 2026'!$E$28,2)</f>
        <v>0</v>
      </c>
      <c r="R54" s="120">
        <f>ROUND(P54*'Motore 2021'!$E$28,2)</f>
        <v>0</v>
      </c>
      <c r="S54" s="120">
        <f>IF((K54-M54)&lt;'Motore 2026'!$H$29,(K54-M54),'Motore 2026'!$H$29)</f>
        <v>0</v>
      </c>
      <c r="T54" s="120">
        <f>IF((L54-N54)&lt;'Motore 2021'!$H$29,(L54-N54),'Motore 2021'!$H$29)</f>
        <v>0</v>
      </c>
      <c r="U54" s="120">
        <f t="shared" si="8"/>
        <v>0</v>
      </c>
      <c r="V54" s="120">
        <f t="shared" si="9"/>
        <v>0</v>
      </c>
      <c r="W54" s="120">
        <f>ROUND(U54*'Motore 2026'!$E$29,2)</f>
        <v>0</v>
      </c>
      <c r="X54" s="120">
        <f>ROUND(V54*'Motore 2021'!$E$29,2)</f>
        <v>0</v>
      </c>
      <c r="Y54" s="120">
        <f>IF(K54-M54-S54&lt;'Motore 2026'!$H$30,(Ripartizione!K54-Ripartizione!M54-Ripartizione!S54),'Motore 2026'!$H$30)</f>
        <v>0</v>
      </c>
      <c r="Z54" s="120">
        <f>IF(L54-N54-T54&lt;'Motore 2021'!$H$30,(Ripartizione!L54-Ripartizione!N54-Ripartizione!T54),'Motore 2021'!$H$30)</f>
        <v>0</v>
      </c>
      <c r="AA54" s="120">
        <f t="shared" si="10"/>
        <v>0</v>
      </c>
      <c r="AB54" s="120">
        <f t="shared" si="11"/>
        <v>0</v>
      </c>
      <c r="AC54" s="120">
        <f>ROUND(AA54*'Motore 2026'!$E$30,2)</f>
        <v>0</v>
      </c>
      <c r="AD54" s="120">
        <f>ROUND(AB54*'Motore 2021'!$E$30,2)</f>
        <v>0</v>
      </c>
      <c r="AE54" s="120">
        <f>IF((K54-M54-S54-Y54)&lt;'Motore 2026'!$H$31, (K54-M54-S54-Y54),'Motore 2026'!$H$31)</f>
        <v>0</v>
      </c>
      <c r="AF54" s="138">
        <f>IF((L54-N54-T54-Z54)&lt;'Motore 2021'!$H$31, (L54-N54-T54-Z54),'Motore 2021'!$H$31)</f>
        <v>0</v>
      </c>
      <c r="AG54" s="120">
        <f t="shared" si="12"/>
        <v>0</v>
      </c>
      <c r="AH54" s="120">
        <f t="shared" si="13"/>
        <v>0</v>
      </c>
      <c r="AI54" s="120">
        <f>ROUND(AG54*'Motore 2026'!$E$31,2)</f>
        <v>0</v>
      </c>
      <c r="AJ54" s="120">
        <f>ROUND(AH54*'Motore 2021'!$E$31,2)</f>
        <v>0</v>
      </c>
      <c r="AK54" s="120">
        <f t="shared" si="18"/>
        <v>0</v>
      </c>
      <c r="AL54" s="120">
        <f t="shared" si="19"/>
        <v>0</v>
      </c>
      <c r="AM54" s="120">
        <f t="shared" si="14"/>
        <v>0</v>
      </c>
      <c r="AN54" s="120">
        <f t="shared" si="15"/>
        <v>0</v>
      </c>
      <c r="AO54" s="120">
        <f>ROUND(AM54*'Motore 2026'!$E$32,2)</f>
        <v>0</v>
      </c>
      <c r="AP54" s="120">
        <f>ROUND(AN54*'Motore 2021'!$E$32,2)</f>
        <v>0</v>
      </c>
      <c r="AQ54" s="127">
        <f>IF(B54&lt;&gt;0,((Q54+R54)*Ripartizione!B54),Q54+R54)</f>
        <v>0</v>
      </c>
      <c r="AR54" s="127">
        <f>IF(B54&lt;&gt;0,((Ripartizione!B54*W54)+(Ripartizione!B54*X54)), W54+X54)</f>
        <v>0</v>
      </c>
      <c r="AS54" s="127">
        <f t="shared" si="16"/>
        <v>0</v>
      </c>
      <c r="AT54" s="127">
        <f>IF(B54&lt;&gt;0,((Ripartizione!B54*AI54)+(Ripartizione!B54*AJ54)), AI54+AJ54)</f>
        <v>0</v>
      </c>
      <c r="AU54" s="127">
        <f>IF(B54&lt;&gt;0,((Ripartizione!B54*AO54)+(Ripartizione!B54*AP54)), AO54+AP54)</f>
        <v>0</v>
      </c>
      <c r="AV54" s="127">
        <f t="shared" si="20"/>
        <v>0</v>
      </c>
      <c r="AW54" s="127">
        <f t="shared" si="21"/>
        <v>0</v>
      </c>
      <c r="AX54" s="127">
        <f>IF($C$18="SI",((C54*'Motore 2021'!$B$35) + (D54*'Motore 2021'!$B$35)),0)</f>
        <v>0</v>
      </c>
      <c r="AY54" s="128">
        <f>IF($C$18="SI",((C54*'Motore 2021'!$B$35)+(C54*'Motore 2021'!$B$35)*10% + (D54*'Motore 2021'!$B$35)+(D54*'Motore 2021'!$B$35)*10%),0)</f>
        <v>0</v>
      </c>
      <c r="AZ54" s="129">
        <f>IF($C$18="SI",(((C54*'Motore 2021'!$B$38))+((D54*'Motore 2021'!$B$38))),0)</f>
        <v>0</v>
      </c>
      <c r="BA54" s="128">
        <f>IF($C$18="SI",(((C54*'Motore 2021'!$B$38)+((C54*'Motore 2021'!$B$38)*10%))+((D54*'Motore 2021'!$B$38)+((D54*'Motore 2021'!$B$38)*10%))),0)</f>
        <v>0</v>
      </c>
      <c r="BB54" s="128">
        <f t="shared" si="22"/>
        <v>0</v>
      </c>
      <c r="BC54" s="130">
        <f t="shared" si="23"/>
        <v>0</v>
      </c>
      <c r="BD54" s="130">
        <f>IF($C$18="SI",(C54*3*('Motore 2021'!$B$41+'Motore 2021'!$B$42+'Motore 2021'!$B$43+'Motore 2021'!$B$44)),(C54*1*('Motore 2021'!$B$41+'Motore 2021'!$B$42+'Motore 2021'!$B$43+'Motore 2021'!$B$44)))</f>
        <v>0</v>
      </c>
      <c r="BE54" s="131">
        <f>IF($C$18="SI",(D54*3*('Motore 2021'!$B$41+'Motore 2021'!$B$42+'Motore 2021'!$D$43+'Motore 2021'!$B$44)),(D54*1*('Motore 2021'!$B$41+'Motore 2021'!$B$42+'Motore 2021'!$D$43+'Motore 2021'!$B$44)))</f>
        <v>0</v>
      </c>
      <c r="BF54" s="130">
        <f>IF($C$18="SI",(C54*3*('Motore 2021'!$B$41+'Motore 2021'!$B$42+'Motore 2021'!$B$43+'Motore 2021'!$B$44))+((C54*3*('Motore 2021'!$B$41+'Motore 2021'!$B$42+'Motore 2021'!$B$43+'Motore 2021'!$B$44))*10%),(C54*1*('Motore 2021'!$B$41+'Motore 2021'!$B$42+'Motore 2021'!$B$43+'Motore 2021'!$B$44))+((C54*1*('Motore 2021'!$B$41+'Motore 2021'!$B$42+'Motore 2021'!$B$43+'Motore 2021'!$B$44))*10%))</f>
        <v>0</v>
      </c>
      <c r="BG54" s="130">
        <f>IF($C$18="SI",(D54*3*('Motore 2021'!$B$41+'Motore 2021'!$B$42+'Motore 2021'!$D$43+'Motore 2021'!$B$44))+((D54*3*('Motore 2021'!$B$41+'Motore 2021'!$B$42+'Motore 2021'!$D$43+'Motore 2021'!$B$44))*10%),(D54*1*('Motore 2021'!$B$41+'Motore 2021'!$B$42+'Motore 2021'!$D$43+'Motore 2021'!$B$44))+((D54*1*('Motore 2021'!$B$41+'Motore 2021'!$B$42+'Motore 2021'!$D$43+'Motore 2021'!$B$44))*10%))</f>
        <v>0</v>
      </c>
      <c r="BH54" s="130">
        <f t="shared" si="24"/>
        <v>0</v>
      </c>
      <c r="BI54" s="130">
        <f t="shared" si="25"/>
        <v>0</v>
      </c>
      <c r="BJ54" s="130">
        <f>IF(H54&lt;&gt;0,IF($C$18="SI",((('Motore 2026'!$B$47+'Motore 2026'!$B$50+'Motore 2026'!$B$53)/365)*$F$15)+(((('Motore 2026'!$B$47+'Motore 2026'!$B$50+'Motore 2021'!$B$53)/365)*$F$15)*10%),(('Motore 2026'!$B$53/365)*$F$15)+(('Motore 2026'!$B$53/365)*$F$15)*10%),0)</f>
        <v>0</v>
      </c>
      <c r="BK54" s="130">
        <v>0</v>
      </c>
      <c r="BL54" s="130">
        <f>IF(H54&lt;&gt;0,IF($C$18="SI",((('Motore 2026'!$B$47+'Motore 2026'!$B$50+'Motore 2026'!$B$53)/365)*$F$15),(('Motore 2026'!$B$53/365)*$F$15)),0)</f>
        <v>0</v>
      </c>
      <c r="BM54" s="130">
        <v>0</v>
      </c>
      <c r="BN54" s="130">
        <f t="shared" si="26"/>
        <v>0</v>
      </c>
      <c r="BO54" s="132">
        <f t="shared" si="27"/>
        <v>0</v>
      </c>
      <c r="BP54" s="41"/>
    </row>
    <row r="55" spans="1:68" x14ac:dyDescent="0.25">
      <c r="A55" s="72" t="s">
        <v>26</v>
      </c>
      <c r="B55" s="50">
        <v>0</v>
      </c>
      <c r="C55" s="50">
        <v>0</v>
      </c>
      <c r="D55" s="135">
        <v>0</v>
      </c>
      <c r="E55" s="50">
        <f t="shared" si="17"/>
        <v>0</v>
      </c>
      <c r="F55" s="169" t="s">
        <v>8</v>
      </c>
      <c r="G55" s="69">
        <f t="shared" si="0"/>
        <v>0</v>
      </c>
      <c r="H55" s="69">
        <f t="shared" si="1"/>
        <v>0</v>
      </c>
      <c r="I55" s="70">
        <f t="shared" si="2"/>
        <v>0</v>
      </c>
      <c r="J55" s="70">
        <f t="shared" si="3"/>
        <v>0</v>
      </c>
      <c r="K55" s="71">
        <f t="shared" si="4"/>
        <v>0</v>
      </c>
      <c r="L55" s="71">
        <f t="shared" si="5"/>
        <v>0</v>
      </c>
      <c r="M55" s="120">
        <f>IF(K55&lt;'Motore 2026'!$H$28,Ripartizione!K55,'Motore 2026'!$H$28)</f>
        <v>0</v>
      </c>
      <c r="N55" s="120">
        <f>IF(L55&lt;'Motore 2021'!$H$28,Ripartizione!L55,'Motore 2021'!$H$28)</f>
        <v>0</v>
      </c>
      <c r="O55" s="120">
        <f t="shared" si="6"/>
        <v>0</v>
      </c>
      <c r="P55" s="120">
        <f t="shared" si="7"/>
        <v>0</v>
      </c>
      <c r="Q55" s="120">
        <f>ROUND(O55*'Motore 2026'!$E$28,2)</f>
        <v>0</v>
      </c>
      <c r="R55" s="120">
        <f>ROUND(P55*'Motore 2021'!$E$28,2)</f>
        <v>0</v>
      </c>
      <c r="S55" s="120">
        <f>IF((K55-M55)&lt;'Motore 2026'!$H$29,(K55-M55),'Motore 2026'!$H$29)</f>
        <v>0</v>
      </c>
      <c r="T55" s="120">
        <f>IF((L55-N55)&lt;'Motore 2021'!$H$29,(L55-N55),'Motore 2021'!$H$29)</f>
        <v>0</v>
      </c>
      <c r="U55" s="120">
        <f t="shared" si="8"/>
        <v>0</v>
      </c>
      <c r="V55" s="120">
        <f t="shared" si="9"/>
        <v>0</v>
      </c>
      <c r="W55" s="120">
        <f>ROUND(U55*'Motore 2026'!$E$29,2)</f>
        <v>0</v>
      </c>
      <c r="X55" s="120">
        <f>ROUND(V55*'Motore 2021'!$E$29,2)</f>
        <v>0</v>
      </c>
      <c r="Y55" s="120">
        <f>IF(K55-M55-S55&lt;'Motore 2026'!$H$30,(Ripartizione!K55-Ripartizione!M55-Ripartizione!S55),'Motore 2026'!$H$30)</f>
        <v>0</v>
      </c>
      <c r="Z55" s="120">
        <f>IF(L55-N55-T55&lt;'Motore 2021'!$H$30,(Ripartizione!L55-Ripartizione!N55-Ripartizione!T55),'Motore 2021'!$H$30)</f>
        <v>0</v>
      </c>
      <c r="AA55" s="120">
        <f t="shared" si="10"/>
        <v>0</v>
      </c>
      <c r="AB55" s="120">
        <f t="shared" si="11"/>
        <v>0</v>
      </c>
      <c r="AC55" s="120">
        <f>ROUND(AA55*'Motore 2026'!$E$30,2)</f>
        <v>0</v>
      </c>
      <c r="AD55" s="120">
        <f>ROUND(AB55*'Motore 2021'!$E$30,2)</f>
        <v>0</v>
      </c>
      <c r="AE55" s="120">
        <f>IF((K55-M55-S55-Y55)&lt;'Motore 2026'!$H$31, (K55-M55-S55-Y55),'Motore 2026'!$H$31)</f>
        <v>0</v>
      </c>
      <c r="AF55" s="138">
        <f>IF((L55-N55-T55-Z55)&lt;'Motore 2021'!$H$31, (L55-N55-T55-Z55),'Motore 2021'!$H$31)</f>
        <v>0</v>
      </c>
      <c r="AG55" s="120">
        <f t="shared" si="12"/>
        <v>0</v>
      </c>
      <c r="AH55" s="120">
        <f t="shared" si="13"/>
        <v>0</v>
      </c>
      <c r="AI55" s="120">
        <f>ROUND(AG55*'Motore 2026'!$E$31,2)</f>
        <v>0</v>
      </c>
      <c r="AJ55" s="120">
        <f>ROUND(AH55*'Motore 2021'!$E$31,2)</f>
        <v>0</v>
      </c>
      <c r="AK55" s="120">
        <f t="shared" si="18"/>
        <v>0</v>
      </c>
      <c r="AL55" s="120">
        <f t="shared" si="19"/>
        <v>0</v>
      </c>
      <c r="AM55" s="120">
        <f t="shared" si="14"/>
        <v>0</v>
      </c>
      <c r="AN55" s="120">
        <f t="shared" si="15"/>
        <v>0</v>
      </c>
      <c r="AO55" s="120">
        <f>ROUND(AM55*'Motore 2026'!$E$32,2)</f>
        <v>0</v>
      </c>
      <c r="AP55" s="120">
        <f>ROUND(AN55*'Motore 2021'!$E$32,2)</f>
        <v>0</v>
      </c>
      <c r="AQ55" s="127">
        <f>IF(B55&lt;&gt;0,((Q55+R55)*Ripartizione!B55),Q55+R55)</f>
        <v>0</v>
      </c>
      <c r="AR55" s="127">
        <f>IF(B55&lt;&gt;0,((Ripartizione!B55*W55)+(Ripartizione!B55*X55)), W55+X55)</f>
        <v>0</v>
      </c>
      <c r="AS55" s="127">
        <f t="shared" si="16"/>
        <v>0</v>
      </c>
      <c r="AT55" s="127">
        <f>IF(B55&lt;&gt;0,((Ripartizione!B55*AI55)+(Ripartizione!B55*AJ55)), AI55+AJ55)</f>
        <v>0</v>
      </c>
      <c r="AU55" s="127">
        <f>IF(B55&lt;&gt;0,((Ripartizione!B55*AO55)+(Ripartizione!B55*AP55)), AO55+AP55)</f>
        <v>0</v>
      </c>
      <c r="AV55" s="127">
        <f t="shared" si="20"/>
        <v>0</v>
      </c>
      <c r="AW55" s="127">
        <f t="shared" si="21"/>
        <v>0</v>
      </c>
      <c r="AX55" s="127">
        <f>IF($C$18="SI",((C55*'Motore 2021'!$B$35) + (D55*'Motore 2021'!$B$35)),0)</f>
        <v>0</v>
      </c>
      <c r="AY55" s="128">
        <f>IF($C$18="SI",((C55*'Motore 2021'!$B$35)+(C55*'Motore 2021'!$B$35)*10% + (D55*'Motore 2021'!$B$35)+(D55*'Motore 2021'!$B$35)*10%),0)</f>
        <v>0</v>
      </c>
      <c r="AZ55" s="129">
        <f>IF($C$18="SI",(((C55*'Motore 2021'!$B$38))+((D55*'Motore 2021'!$B$38))),0)</f>
        <v>0</v>
      </c>
      <c r="BA55" s="128">
        <f>IF($C$18="SI",(((C55*'Motore 2021'!$B$38)+((C55*'Motore 2021'!$B$38)*10%))+((D55*'Motore 2021'!$B$38)+((D55*'Motore 2021'!$B$38)*10%))),0)</f>
        <v>0</v>
      </c>
      <c r="BB55" s="128">
        <f t="shared" si="22"/>
        <v>0</v>
      </c>
      <c r="BC55" s="130">
        <f t="shared" si="23"/>
        <v>0</v>
      </c>
      <c r="BD55" s="130">
        <f>IF($C$18="SI",(C55*3*('Motore 2021'!$B$41+'Motore 2021'!$B$42+'Motore 2021'!$B$43+'Motore 2021'!$B$44)),(C55*1*('Motore 2021'!$B$41+'Motore 2021'!$B$42+'Motore 2021'!$B$43+'Motore 2021'!$B$44)))</f>
        <v>0</v>
      </c>
      <c r="BE55" s="131">
        <f>IF($C$18="SI",(D55*3*('Motore 2021'!$B$41+'Motore 2021'!$B$42+'Motore 2021'!$D$43+'Motore 2021'!$B$44)),(D55*1*('Motore 2021'!$B$41+'Motore 2021'!$B$42+'Motore 2021'!$D$43+'Motore 2021'!$B$44)))</f>
        <v>0</v>
      </c>
      <c r="BF55" s="130">
        <f>IF($C$18="SI",(C55*3*('Motore 2021'!$B$41+'Motore 2021'!$B$42+'Motore 2021'!$B$43+'Motore 2021'!$B$44))+((C55*3*('Motore 2021'!$B$41+'Motore 2021'!$B$42+'Motore 2021'!$B$43+'Motore 2021'!$B$44))*10%),(C55*1*('Motore 2021'!$B$41+'Motore 2021'!$B$42+'Motore 2021'!$B$43+'Motore 2021'!$B$44))+((C55*1*('Motore 2021'!$B$41+'Motore 2021'!$B$42+'Motore 2021'!$B$43+'Motore 2021'!$B$44))*10%))</f>
        <v>0</v>
      </c>
      <c r="BG55" s="130">
        <f>IF($C$18="SI",(D55*3*('Motore 2021'!$B$41+'Motore 2021'!$B$42+'Motore 2021'!$D$43+'Motore 2021'!$B$44))+((D55*3*('Motore 2021'!$B$41+'Motore 2021'!$B$42+'Motore 2021'!$D$43+'Motore 2021'!$B$44))*10%),(D55*1*('Motore 2021'!$B$41+'Motore 2021'!$B$42+'Motore 2021'!$D$43+'Motore 2021'!$B$44))+((D55*1*('Motore 2021'!$B$41+'Motore 2021'!$B$42+'Motore 2021'!$D$43+'Motore 2021'!$B$44))*10%))</f>
        <v>0</v>
      </c>
      <c r="BH55" s="130">
        <f t="shared" si="24"/>
        <v>0</v>
      </c>
      <c r="BI55" s="130">
        <f t="shared" si="25"/>
        <v>0</v>
      </c>
      <c r="BJ55" s="130">
        <f>IF(H55&lt;&gt;0,IF($C$18="SI",((('Motore 2026'!$B$47+'Motore 2026'!$B$50+'Motore 2026'!$B$53)/365)*$F$15)+(((('Motore 2026'!$B$47+'Motore 2026'!$B$50+'Motore 2021'!$B$53)/365)*$F$15)*10%),(('Motore 2026'!$B$53/365)*$F$15)+(('Motore 2026'!$B$53/365)*$F$15)*10%),0)</f>
        <v>0</v>
      </c>
      <c r="BK55" s="130">
        <v>0</v>
      </c>
      <c r="BL55" s="130">
        <f>IF(H55&lt;&gt;0,IF($C$18="SI",((('Motore 2026'!$B$47+'Motore 2026'!$B$50+'Motore 2026'!$B$53)/365)*$F$15),(('Motore 2026'!$B$53/365)*$F$15)),0)</f>
        <v>0</v>
      </c>
      <c r="BM55" s="130">
        <v>0</v>
      </c>
      <c r="BN55" s="130">
        <f t="shared" si="26"/>
        <v>0</v>
      </c>
      <c r="BO55" s="132">
        <f t="shared" si="27"/>
        <v>0</v>
      </c>
      <c r="BP55" s="41"/>
    </row>
    <row r="56" spans="1:68" x14ac:dyDescent="0.25">
      <c r="A56" s="72" t="s">
        <v>27</v>
      </c>
      <c r="B56" s="50">
        <v>0</v>
      </c>
      <c r="C56" s="50">
        <v>0</v>
      </c>
      <c r="D56" s="135">
        <v>0</v>
      </c>
      <c r="E56" s="50">
        <f t="shared" si="17"/>
        <v>0</v>
      </c>
      <c r="F56" s="169" t="s">
        <v>8</v>
      </c>
      <c r="G56" s="69">
        <f t="shared" si="0"/>
        <v>0</v>
      </c>
      <c r="H56" s="69">
        <f t="shared" si="1"/>
        <v>0</v>
      </c>
      <c r="I56" s="70">
        <f t="shared" si="2"/>
        <v>0</v>
      </c>
      <c r="J56" s="70">
        <f t="shared" si="3"/>
        <v>0</v>
      </c>
      <c r="K56" s="71">
        <f t="shared" si="4"/>
        <v>0</v>
      </c>
      <c r="L56" s="71">
        <f t="shared" si="5"/>
        <v>0</v>
      </c>
      <c r="M56" s="120">
        <f>IF(K56&lt;'Motore 2026'!$H$28,Ripartizione!K56,'Motore 2026'!$H$28)</f>
        <v>0</v>
      </c>
      <c r="N56" s="120">
        <f>IF(L56&lt;'Motore 2021'!$H$28,Ripartizione!L56,'Motore 2021'!$H$28)</f>
        <v>0</v>
      </c>
      <c r="O56" s="120">
        <f t="shared" si="6"/>
        <v>0</v>
      </c>
      <c r="P56" s="120">
        <f t="shared" si="7"/>
        <v>0</v>
      </c>
      <c r="Q56" s="120">
        <f>ROUND(O56*'Motore 2026'!$E$28,2)</f>
        <v>0</v>
      </c>
      <c r="R56" s="120">
        <f>ROUND(P56*'Motore 2021'!$E$28,2)</f>
        <v>0</v>
      </c>
      <c r="S56" s="120">
        <f>IF((K56-M56)&lt;'Motore 2026'!$H$29,(K56-M56),'Motore 2026'!$H$29)</f>
        <v>0</v>
      </c>
      <c r="T56" s="120">
        <f>IF((L56-N56)&lt;'Motore 2021'!$H$29,(L56-N56),'Motore 2021'!$H$29)</f>
        <v>0</v>
      </c>
      <c r="U56" s="120">
        <f t="shared" si="8"/>
        <v>0</v>
      </c>
      <c r="V56" s="120">
        <f t="shared" si="9"/>
        <v>0</v>
      </c>
      <c r="W56" s="120">
        <f>ROUND(U56*'Motore 2026'!$E$29,2)</f>
        <v>0</v>
      </c>
      <c r="X56" s="120">
        <f>ROUND(V56*'Motore 2021'!$E$29,2)</f>
        <v>0</v>
      </c>
      <c r="Y56" s="120">
        <f>IF(K56-M56-S56&lt;'Motore 2026'!$H$30,(Ripartizione!K56-Ripartizione!M56-Ripartizione!S56),'Motore 2026'!$H$30)</f>
        <v>0</v>
      </c>
      <c r="Z56" s="120">
        <f>IF(L56-N56-T56&lt;'Motore 2021'!$H$30,(Ripartizione!L56-Ripartizione!N56-Ripartizione!T56),'Motore 2021'!$H$30)</f>
        <v>0</v>
      </c>
      <c r="AA56" s="120">
        <f t="shared" si="10"/>
        <v>0</v>
      </c>
      <c r="AB56" s="120">
        <f t="shared" si="11"/>
        <v>0</v>
      </c>
      <c r="AC56" s="120">
        <f>ROUND(AA56*'Motore 2026'!$E$30,2)</f>
        <v>0</v>
      </c>
      <c r="AD56" s="120">
        <f>ROUND(AB56*'Motore 2021'!$E$30,2)</f>
        <v>0</v>
      </c>
      <c r="AE56" s="120">
        <f>IF((K56-M56-S56-Y56)&lt;'Motore 2026'!$H$31, (K56-M56-S56-Y56),'Motore 2026'!$H$31)</f>
        <v>0</v>
      </c>
      <c r="AF56" s="120">
        <f>IF((L56-N56-T56-Z56)&lt;'Motore 2021'!$H$31, (L56-N56-T56-Z56),'Motore 2021'!$H$31)</f>
        <v>0</v>
      </c>
      <c r="AG56" s="120">
        <f t="shared" si="12"/>
        <v>0</v>
      </c>
      <c r="AH56" s="120">
        <f t="shared" si="13"/>
        <v>0</v>
      </c>
      <c r="AI56" s="120">
        <f>ROUND(AG56*'Motore 2026'!$E$31,2)</f>
        <v>0</v>
      </c>
      <c r="AJ56" s="120">
        <f>ROUND(AH56*'Motore 2021'!$E$31,2)</f>
        <v>0</v>
      </c>
      <c r="AK56" s="120">
        <f t="shared" si="18"/>
        <v>0</v>
      </c>
      <c r="AL56" s="120">
        <f t="shared" si="19"/>
        <v>0</v>
      </c>
      <c r="AM56" s="120">
        <f t="shared" si="14"/>
        <v>0</v>
      </c>
      <c r="AN56" s="120">
        <f t="shared" si="15"/>
        <v>0</v>
      </c>
      <c r="AO56" s="120">
        <f>ROUND(AM56*'Motore 2026'!$E$32,2)</f>
        <v>0</v>
      </c>
      <c r="AP56" s="120">
        <f>ROUND(AN56*'Motore 2021'!$E$32,2)</f>
        <v>0</v>
      </c>
      <c r="AQ56" s="127">
        <f>IF(B56&lt;&gt;0,((Q56+R56)*Ripartizione!B56),Q56+R56)</f>
        <v>0</v>
      </c>
      <c r="AR56" s="127">
        <f>IF(B56&lt;&gt;0,((Ripartizione!B56*W56)+(Ripartizione!B56*X56)), W56+X56)</f>
        <v>0</v>
      </c>
      <c r="AS56" s="127">
        <f t="shared" si="16"/>
        <v>0</v>
      </c>
      <c r="AT56" s="127">
        <f>IF(B56&lt;&gt;0,((Ripartizione!B56*AI56)+(Ripartizione!B56*AJ56)), AI56+AJ56)</f>
        <v>0</v>
      </c>
      <c r="AU56" s="127">
        <f>IF(B56&lt;&gt;0,((Ripartizione!B56*AO56)+(Ripartizione!B56*AP56)), AO56+AP56)</f>
        <v>0</v>
      </c>
      <c r="AV56" s="127">
        <f t="shared" si="20"/>
        <v>0</v>
      </c>
      <c r="AW56" s="127">
        <f t="shared" si="21"/>
        <v>0</v>
      </c>
      <c r="AX56" s="127">
        <f>IF($C$18="SI",((C56*'Motore 2021'!$B$35) + (D56*'Motore 2021'!$B$35)),0)</f>
        <v>0</v>
      </c>
      <c r="AY56" s="128">
        <f>IF($C$18="SI",((C56*'Motore 2021'!$B$35)+(C56*'Motore 2021'!$B$35)*10% + (D56*'Motore 2021'!$B$35)+(D56*'Motore 2021'!$B$35)*10%),0)</f>
        <v>0</v>
      </c>
      <c r="AZ56" s="129">
        <f>IF($C$18="SI",(((C56*'Motore 2021'!$B$38))+((D56*'Motore 2021'!$B$38))),0)</f>
        <v>0</v>
      </c>
      <c r="BA56" s="128">
        <f>IF($C$18="SI",(((C56*'Motore 2021'!$B$38)+((C56*'Motore 2021'!$B$38)*10%))+((D56*'Motore 2021'!$B$38)+((D56*'Motore 2021'!$B$38)*10%))),0)</f>
        <v>0</v>
      </c>
      <c r="BB56" s="128">
        <f t="shared" si="22"/>
        <v>0</v>
      </c>
      <c r="BC56" s="130">
        <f t="shared" si="23"/>
        <v>0</v>
      </c>
      <c r="BD56" s="130">
        <f>IF($C$18="SI",(C56*3*('Motore 2021'!$B$41+'Motore 2021'!$B$42+'Motore 2021'!$B$43+'Motore 2021'!$B$44)),(C56*1*('Motore 2021'!$B$41+'Motore 2021'!$B$42+'Motore 2021'!$B$43+'Motore 2021'!$B$44)))</f>
        <v>0</v>
      </c>
      <c r="BE56" s="131">
        <f>IF($C$18="SI",(D56*3*('Motore 2021'!$B$41+'Motore 2021'!$B$42+'Motore 2021'!$D$43+'Motore 2021'!$B$44)),(D56*1*('Motore 2021'!$B$41+'Motore 2021'!$B$42+'Motore 2021'!$D$43+'Motore 2021'!$B$44)))</f>
        <v>0</v>
      </c>
      <c r="BF56" s="130">
        <f>IF($C$18="SI",(C56*3*('Motore 2021'!$B$41+'Motore 2021'!$B$42+'Motore 2021'!$B$43+'Motore 2021'!$B$44))+((C56*3*('Motore 2021'!$B$41+'Motore 2021'!$B$42+'Motore 2021'!$B$43+'Motore 2021'!$B$44))*10%),(C56*1*('Motore 2021'!$B$41+'Motore 2021'!$B$42+'Motore 2021'!$B$43+'Motore 2021'!$B$44))+((C56*1*('Motore 2021'!$B$41+'Motore 2021'!$B$42+'Motore 2021'!$B$43+'Motore 2021'!$B$44))*10%))</f>
        <v>0</v>
      </c>
      <c r="BG56" s="130">
        <f>IF($C$18="SI",(D56*3*('Motore 2021'!$B$41+'Motore 2021'!$B$42+'Motore 2021'!$D$43+'Motore 2021'!$B$44))+((D56*3*('Motore 2021'!$B$41+'Motore 2021'!$B$42+'Motore 2021'!$D$43+'Motore 2021'!$B$44))*10%),(D56*1*('Motore 2021'!$B$41+'Motore 2021'!$B$42+'Motore 2021'!$D$43+'Motore 2021'!$B$44))+((D56*1*('Motore 2021'!$B$41+'Motore 2021'!$B$42+'Motore 2021'!$D$43+'Motore 2021'!$B$44))*10%))</f>
        <v>0</v>
      </c>
      <c r="BH56" s="130">
        <f t="shared" si="24"/>
        <v>0</v>
      </c>
      <c r="BI56" s="130">
        <f t="shared" si="25"/>
        <v>0</v>
      </c>
      <c r="BJ56" s="130">
        <f>IF(H56&lt;&gt;0,IF($C$18="SI",((('Motore 2026'!$B$47+'Motore 2026'!$B$50+'Motore 2026'!$B$53)/365)*$F$15)+(((('Motore 2026'!$B$47+'Motore 2026'!$B$50+'Motore 2021'!$B$53)/365)*$F$15)*10%),(('Motore 2026'!$B$53/365)*$F$15)+(('Motore 2026'!$B$53/365)*$F$15)*10%),0)</f>
        <v>0</v>
      </c>
      <c r="BK56" s="130">
        <v>0</v>
      </c>
      <c r="BL56" s="130">
        <f>IF(H56&lt;&gt;0,IF($C$18="SI",((('Motore 2026'!$B$47+'Motore 2026'!$B$50+'Motore 2026'!$B$53)/365)*$F$15),(('Motore 2026'!$B$53/365)*$F$15)),0)</f>
        <v>0</v>
      </c>
      <c r="BM56" s="130">
        <v>0</v>
      </c>
      <c r="BN56" s="130">
        <f t="shared" si="26"/>
        <v>0</v>
      </c>
      <c r="BO56" s="132">
        <f t="shared" si="27"/>
        <v>0</v>
      </c>
      <c r="BP56" s="41"/>
    </row>
    <row r="57" spans="1:68" x14ac:dyDescent="0.25">
      <c r="A57" s="72" t="s">
        <v>28</v>
      </c>
      <c r="B57" s="50">
        <v>0</v>
      </c>
      <c r="C57" s="50">
        <v>0</v>
      </c>
      <c r="D57" s="135">
        <v>0</v>
      </c>
      <c r="E57" s="50">
        <f t="shared" si="17"/>
        <v>0</v>
      </c>
      <c r="F57" s="169" t="s">
        <v>8</v>
      </c>
      <c r="G57" s="69">
        <f t="shared" si="0"/>
        <v>0</v>
      </c>
      <c r="H57" s="69">
        <f t="shared" si="1"/>
        <v>0</v>
      </c>
      <c r="I57" s="70">
        <f t="shared" si="2"/>
        <v>0</v>
      </c>
      <c r="J57" s="70">
        <f t="shared" si="3"/>
        <v>0</v>
      </c>
      <c r="K57" s="71">
        <f t="shared" si="4"/>
        <v>0</v>
      </c>
      <c r="L57" s="71">
        <f t="shared" si="5"/>
        <v>0</v>
      </c>
      <c r="M57" s="120">
        <f>IF(K57&lt;'Motore 2026'!$H$28,Ripartizione!K57,'Motore 2026'!$H$28)</f>
        <v>0</v>
      </c>
      <c r="N57" s="120">
        <f>IF(L57&lt;'Motore 2021'!$H$28,Ripartizione!L57,'Motore 2021'!$H$28)</f>
        <v>0</v>
      </c>
      <c r="O57" s="120">
        <f t="shared" si="6"/>
        <v>0</v>
      </c>
      <c r="P57" s="120">
        <f t="shared" si="7"/>
        <v>0</v>
      </c>
      <c r="Q57" s="120">
        <f>ROUND(O57*'Motore 2026'!$E$28,2)</f>
        <v>0</v>
      </c>
      <c r="R57" s="120">
        <f>ROUND(P57*'Motore 2021'!$E$28,2)</f>
        <v>0</v>
      </c>
      <c r="S57" s="120">
        <f>IF((K57-M57)&lt;'Motore 2026'!$H$29,(K57-M57),'Motore 2026'!$H$29)</f>
        <v>0</v>
      </c>
      <c r="T57" s="120">
        <f>IF((L57-N57)&lt;'Motore 2021'!$H$29,(L57-N57),'Motore 2021'!$H$29)</f>
        <v>0</v>
      </c>
      <c r="U57" s="120">
        <f t="shared" si="8"/>
        <v>0</v>
      </c>
      <c r="V57" s="120">
        <f t="shared" si="9"/>
        <v>0</v>
      </c>
      <c r="W57" s="120">
        <f>ROUND(U57*'Motore 2026'!$E$29,2)</f>
        <v>0</v>
      </c>
      <c r="X57" s="120">
        <f>ROUND(V57*'Motore 2021'!$E$29,2)</f>
        <v>0</v>
      </c>
      <c r="Y57" s="120">
        <f>IF(K57-M57-S57&lt;'Motore 2026'!$H$30,(Ripartizione!K57-Ripartizione!M57-Ripartizione!S57),'Motore 2026'!$H$30)</f>
        <v>0</v>
      </c>
      <c r="Z57" s="120">
        <f>IF(L57-N57-T57&lt;'Motore 2021'!$H$30,(Ripartizione!L57-Ripartizione!N57-Ripartizione!T57),'Motore 2021'!$H$30)</f>
        <v>0</v>
      </c>
      <c r="AA57" s="120">
        <f t="shared" si="10"/>
        <v>0</v>
      </c>
      <c r="AB57" s="120">
        <f t="shared" si="11"/>
        <v>0</v>
      </c>
      <c r="AC57" s="120">
        <f>ROUND(AA57*'Motore 2026'!$E$30,2)</f>
        <v>0</v>
      </c>
      <c r="AD57" s="120">
        <f>ROUND(AB57*'Motore 2021'!$E$30,2)</f>
        <v>0</v>
      </c>
      <c r="AE57" s="120">
        <f>IF((K57-M57-S57-Y57)&lt;'Motore 2026'!$H$31, (K57-M57-S57-Y57),'Motore 2026'!$H$31)</f>
        <v>0</v>
      </c>
      <c r="AF57" s="120">
        <f>IF((L57-N57-T57-Z57)&lt;'Motore 2021'!$H$31, (L57-N57-T57-Z57),'Motore 2021'!$H$31)</f>
        <v>0</v>
      </c>
      <c r="AG57" s="120">
        <f t="shared" si="12"/>
        <v>0</v>
      </c>
      <c r="AH57" s="120">
        <f t="shared" si="13"/>
        <v>0</v>
      </c>
      <c r="AI57" s="120">
        <f>ROUND(AG57*'Motore 2026'!$E$31,2)</f>
        <v>0</v>
      </c>
      <c r="AJ57" s="120">
        <f>ROUND(AH57*'Motore 2021'!$E$31,2)</f>
        <v>0</v>
      </c>
      <c r="AK57" s="120">
        <f t="shared" si="18"/>
        <v>0</v>
      </c>
      <c r="AL57" s="120">
        <f t="shared" si="19"/>
        <v>0</v>
      </c>
      <c r="AM57" s="120">
        <f t="shared" si="14"/>
        <v>0</v>
      </c>
      <c r="AN57" s="120">
        <f t="shared" si="15"/>
        <v>0</v>
      </c>
      <c r="AO57" s="120">
        <f>ROUND(AM57*'Motore 2026'!$E$32,2)</f>
        <v>0</v>
      </c>
      <c r="AP57" s="120">
        <f>ROUND(AN57*'Motore 2021'!$E$32,2)</f>
        <v>0</v>
      </c>
      <c r="AQ57" s="127">
        <f>IF(B57&lt;&gt;0,((Q57+R57)*Ripartizione!B57),Q57+R57)</f>
        <v>0</v>
      </c>
      <c r="AR57" s="127">
        <f>IF(B57&lt;&gt;0,((Ripartizione!B57*W57)+(Ripartizione!B57*X57)), W57+X57)</f>
        <v>0</v>
      </c>
      <c r="AS57" s="127">
        <f t="shared" si="16"/>
        <v>0</v>
      </c>
      <c r="AT57" s="127">
        <f>IF(B57&lt;&gt;0,((Ripartizione!B57*AI57)+(Ripartizione!B57*AJ57)), AI57+AJ57)</f>
        <v>0</v>
      </c>
      <c r="AU57" s="127">
        <f>IF(B57&lt;&gt;0,((Ripartizione!B57*AO57)+(Ripartizione!B57*AP57)), AO57+AP57)</f>
        <v>0</v>
      </c>
      <c r="AV57" s="127">
        <f t="shared" si="20"/>
        <v>0</v>
      </c>
      <c r="AW57" s="127">
        <f t="shared" si="21"/>
        <v>0</v>
      </c>
      <c r="AX57" s="127">
        <f>IF($C$18="SI",((C57*'Motore 2021'!$B$35) + (D57*'Motore 2021'!$B$35)),0)</f>
        <v>0</v>
      </c>
      <c r="AY57" s="128">
        <f>IF($C$18="SI",((C57*'Motore 2021'!$B$35)+(C57*'Motore 2021'!$B$35)*10% + (D57*'Motore 2021'!$B$35)+(D57*'Motore 2021'!$B$35)*10%),0)</f>
        <v>0</v>
      </c>
      <c r="AZ57" s="129">
        <f>IF($C$18="SI",(((C57*'Motore 2021'!$B$38))+((D57*'Motore 2021'!$B$38))),0)</f>
        <v>0</v>
      </c>
      <c r="BA57" s="128">
        <f>IF($C$18="SI",(((C57*'Motore 2021'!$B$38)+((C57*'Motore 2021'!$B$38)*10%))+((D57*'Motore 2021'!$B$38)+((D57*'Motore 2021'!$B$38)*10%))),0)</f>
        <v>0</v>
      </c>
      <c r="BB57" s="128">
        <f t="shared" si="22"/>
        <v>0</v>
      </c>
      <c r="BC57" s="130">
        <f t="shared" si="23"/>
        <v>0</v>
      </c>
      <c r="BD57" s="130">
        <f>IF($C$18="SI",(C57*3*('Motore 2021'!$B$41+'Motore 2021'!$B$42+'Motore 2021'!$B$43+'Motore 2021'!$B$44)),(C57*1*('Motore 2021'!$B$41+'Motore 2021'!$B$42+'Motore 2021'!$B$43+'Motore 2021'!$B$44)))</f>
        <v>0</v>
      </c>
      <c r="BE57" s="131">
        <f>IF($C$18="SI",(D57*3*('Motore 2021'!$B$41+'Motore 2021'!$B$42+'Motore 2021'!$D$43+'Motore 2021'!$B$44)),(D57*1*('Motore 2021'!$B$41+'Motore 2021'!$B$42+'Motore 2021'!$D$43+'Motore 2021'!$B$44)))</f>
        <v>0</v>
      </c>
      <c r="BF57" s="130">
        <f>IF($C$18="SI",(C57*3*('Motore 2021'!$B$41+'Motore 2021'!$B$42+'Motore 2021'!$B$43+'Motore 2021'!$B$44))+((C57*3*('Motore 2021'!$B$41+'Motore 2021'!$B$42+'Motore 2021'!$B$43+'Motore 2021'!$B$44))*10%),(C57*1*('Motore 2021'!$B$41+'Motore 2021'!$B$42+'Motore 2021'!$B$43+'Motore 2021'!$B$44))+((C57*1*('Motore 2021'!$B$41+'Motore 2021'!$B$42+'Motore 2021'!$B$43+'Motore 2021'!$B$44))*10%))</f>
        <v>0</v>
      </c>
      <c r="BG57" s="130">
        <f>IF($C$18="SI",(D57*3*('Motore 2021'!$B$41+'Motore 2021'!$B$42+'Motore 2021'!$D$43+'Motore 2021'!$B$44))+((D57*3*('Motore 2021'!$B$41+'Motore 2021'!$B$42+'Motore 2021'!$D$43+'Motore 2021'!$B$44))*10%),(D57*1*('Motore 2021'!$B$41+'Motore 2021'!$B$42+'Motore 2021'!$D$43+'Motore 2021'!$B$44))+((D57*1*('Motore 2021'!$B$41+'Motore 2021'!$B$42+'Motore 2021'!$D$43+'Motore 2021'!$B$44))*10%))</f>
        <v>0</v>
      </c>
      <c r="BH57" s="130">
        <f t="shared" si="24"/>
        <v>0</v>
      </c>
      <c r="BI57" s="130">
        <f t="shared" si="25"/>
        <v>0</v>
      </c>
      <c r="BJ57" s="130">
        <f>IF(H57&lt;&gt;0,IF($C$18="SI",((('Motore 2026'!$B$47+'Motore 2026'!$B$50+'Motore 2026'!$B$53)/365)*$F$15)+(((('Motore 2026'!$B$47+'Motore 2026'!$B$50+'Motore 2021'!$B$53)/365)*$F$15)*10%),(('Motore 2026'!$B$53/365)*$F$15)+(('Motore 2026'!$B$53/365)*$F$15)*10%),0)</f>
        <v>0</v>
      </c>
      <c r="BK57" s="130">
        <v>0</v>
      </c>
      <c r="BL57" s="130">
        <f>IF(H57&lt;&gt;0,IF($C$18="SI",((('Motore 2026'!$B$47+'Motore 2026'!$B$50+'Motore 2026'!$B$53)/365)*$F$15),(('Motore 2026'!$B$53/365)*$F$15)),0)</f>
        <v>0</v>
      </c>
      <c r="BM57" s="130">
        <v>0</v>
      </c>
      <c r="BN57" s="130">
        <f t="shared" si="26"/>
        <v>0</v>
      </c>
      <c r="BO57" s="132">
        <f t="shared" si="27"/>
        <v>0</v>
      </c>
      <c r="BP57" s="41"/>
    </row>
    <row r="58" spans="1:68" x14ac:dyDescent="0.25">
      <c r="A58" s="72" t="s">
        <v>29</v>
      </c>
      <c r="B58" s="50">
        <v>0</v>
      </c>
      <c r="C58" s="50">
        <v>0</v>
      </c>
      <c r="D58" s="135">
        <v>0</v>
      </c>
      <c r="E58" s="50">
        <f t="shared" si="17"/>
        <v>0</v>
      </c>
      <c r="F58" s="169" t="s">
        <v>8</v>
      </c>
      <c r="G58" s="69">
        <f t="shared" si="0"/>
        <v>0</v>
      </c>
      <c r="H58" s="69">
        <f t="shared" si="1"/>
        <v>0</v>
      </c>
      <c r="I58" s="70">
        <f t="shared" si="2"/>
        <v>0</v>
      </c>
      <c r="J58" s="70">
        <f t="shared" si="3"/>
        <v>0</v>
      </c>
      <c r="K58" s="71">
        <f t="shared" si="4"/>
        <v>0</v>
      </c>
      <c r="L58" s="71">
        <f t="shared" si="5"/>
        <v>0</v>
      </c>
      <c r="M58" s="120">
        <f>IF(K58&lt;'Motore 2026'!$H$28,Ripartizione!K58,'Motore 2026'!$H$28)</f>
        <v>0</v>
      </c>
      <c r="N58" s="120">
        <f>IF(L58&lt;'Motore 2021'!$H$28,Ripartizione!L58,'Motore 2021'!$H$28)</f>
        <v>0</v>
      </c>
      <c r="O58" s="120">
        <f t="shared" si="6"/>
        <v>0</v>
      </c>
      <c r="P58" s="120">
        <f t="shared" si="7"/>
        <v>0</v>
      </c>
      <c r="Q58" s="120">
        <f>ROUND(O58*'Motore 2026'!$E$28,2)</f>
        <v>0</v>
      </c>
      <c r="R58" s="120">
        <f>ROUND(P58*'Motore 2021'!$E$28,2)</f>
        <v>0</v>
      </c>
      <c r="S58" s="120">
        <f>IF((K58-M58)&lt;'Motore 2026'!$H$29,(K58-M58),'Motore 2026'!$H$29)</f>
        <v>0</v>
      </c>
      <c r="T58" s="120">
        <f>IF((L58-N58)&lt;'Motore 2021'!$H$29,(L58-N58),'Motore 2021'!$H$29)</f>
        <v>0</v>
      </c>
      <c r="U58" s="120">
        <f t="shared" si="8"/>
        <v>0</v>
      </c>
      <c r="V58" s="120">
        <f t="shared" si="9"/>
        <v>0</v>
      </c>
      <c r="W58" s="120">
        <f>ROUND(U58*'Motore 2026'!$E$29,2)</f>
        <v>0</v>
      </c>
      <c r="X58" s="120">
        <f>ROUND(V58*'Motore 2021'!$E$29,2)</f>
        <v>0</v>
      </c>
      <c r="Y58" s="120">
        <f>IF(K58-M58-S58&lt;'Motore 2026'!$H$30,(Ripartizione!K58-Ripartizione!M58-Ripartizione!S58),'Motore 2026'!$H$30)</f>
        <v>0</v>
      </c>
      <c r="Z58" s="120">
        <f>IF(L58-N58-T58&lt;'Motore 2021'!$H$30,(Ripartizione!L58-Ripartizione!N58-Ripartizione!T58),'Motore 2021'!$H$30)</f>
        <v>0</v>
      </c>
      <c r="AA58" s="120">
        <f t="shared" si="10"/>
        <v>0</v>
      </c>
      <c r="AB58" s="120">
        <f t="shared" si="11"/>
        <v>0</v>
      </c>
      <c r="AC58" s="120">
        <f>ROUND(AA58*'Motore 2026'!$E$30,2)</f>
        <v>0</v>
      </c>
      <c r="AD58" s="120">
        <f>ROUND(AB58*'Motore 2021'!$E$30,2)</f>
        <v>0</v>
      </c>
      <c r="AE58" s="120">
        <f>IF((K58-M58-S58-Y58)&lt;'Motore 2026'!$H$31, (K58-M58-S58-Y58),'Motore 2026'!$H$31)</f>
        <v>0</v>
      </c>
      <c r="AF58" s="120">
        <f>IF((L58-N58-T58-Z58)&lt;'Motore 2021'!$H$31, (L58-N58-T58-Z58),'Motore 2021'!$H$31)</f>
        <v>0</v>
      </c>
      <c r="AG58" s="120">
        <f t="shared" si="12"/>
        <v>0</v>
      </c>
      <c r="AH58" s="120">
        <f t="shared" si="13"/>
        <v>0</v>
      </c>
      <c r="AI58" s="120">
        <f>ROUND(AG58*'Motore 2026'!$E$31,2)</f>
        <v>0</v>
      </c>
      <c r="AJ58" s="120">
        <f>ROUND(AH58*'Motore 2021'!$E$31,2)</f>
        <v>0</v>
      </c>
      <c r="AK58" s="120">
        <f t="shared" si="18"/>
        <v>0</v>
      </c>
      <c r="AL58" s="120">
        <f t="shared" si="19"/>
        <v>0</v>
      </c>
      <c r="AM58" s="120">
        <f t="shared" si="14"/>
        <v>0</v>
      </c>
      <c r="AN58" s="120">
        <f t="shared" si="15"/>
        <v>0</v>
      </c>
      <c r="AO58" s="120">
        <f>ROUND(AM58*'Motore 2026'!$E$32,2)</f>
        <v>0</v>
      </c>
      <c r="AP58" s="120">
        <f>ROUND(AN58*'Motore 2021'!$E$32,2)</f>
        <v>0</v>
      </c>
      <c r="AQ58" s="127">
        <f>IF(B58&lt;&gt;0,((Q58+R58)*Ripartizione!B58),Q58+R58)</f>
        <v>0</v>
      </c>
      <c r="AR58" s="127">
        <f>IF(B58&lt;&gt;0,((Ripartizione!B58*W58)+(Ripartizione!B58*X58)), W58+X58)</f>
        <v>0</v>
      </c>
      <c r="AS58" s="127">
        <f t="shared" si="16"/>
        <v>0</v>
      </c>
      <c r="AT58" s="127">
        <f>IF(B58&lt;&gt;0,((Ripartizione!B58*AI58)+(Ripartizione!B58*AJ58)), AI58+AJ58)</f>
        <v>0</v>
      </c>
      <c r="AU58" s="127">
        <f>IF(B58&lt;&gt;0,((Ripartizione!B58*AO58)+(Ripartizione!B58*AP58)), AO58+AP58)</f>
        <v>0</v>
      </c>
      <c r="AV58" s="127">
        <f t="shared" si="20"/>
        <v>0</v>
      </c>
      <c r="AW58" s="127">
        <f t="shared" si="21"/>
        <v>0</v>
      </c>
      <c r="AX58" s="127">
        <f>IF($C$18="SI",((C58*'Motore 2021'!$B$35) + (D58*'Motore 2021'!$B$35)),0)</f>
        <v>0</v>
      </c>
      <c r="AY58" s="128">
        <f>IF($C$18="SI",((C58*'Motore 2021'!$B$35)+(C58*'Motore 2021'!$B$35)*10% + (D58*'Motore 2021'!$B$35)+(D58*'Motore 2021'!$B$35)*10%),0)</f>
        <v>0</v>
      </c>
      <c r="AZ58" s="129">
        <f>IF($C$18="SI",(((C58*'Motore 2021'!$B$38))+((D58*'Motore 2021'!$B$38))),0)</f>
        <v>0</v>
      </c>
      <c r="BA58" s="128">
        <f>IF($C$18="SI",(((C58*'Motore 2021'!$B$38)+((C58*'Motore 2021'!$B$38)*10%))+((D58*'Motore 2021'!$B$38)+((D58*'Motore 2021'!$B$38)*10%))),0)</f>
        <v>0</v>
      </c>
      <c r="BB58" s="128">
        <f t="shared" si="22"/>
        <v>0</v>
      </c>
      <c r="BC58" s="130">
        <f t="shared" si="23"/>
        <v>0</v>
      </c>
      <c r="BD58" s="130">
        <f>IF($C$18="SI",(C58*3*('Motore 2021'!$B$41+'Motore 2021'!$B$42+'Motore 2021'!$B$43+'Motore 2021'!$B$44)),(C58*1*('Motore 2021'!$B$41+'Motore 2021'!$B$42+'Motore 2021'!$B$43+'Motore 2021'!$B$44)))</f>
        <v>0</v>
      </c>
      <c r="BE58" s="131">
        <f>IF($C$18="SI",(D58*3*('Motore 2021'!$B$41+'Motore 2021'!$B$42+'Motore 2021'!$D$43+'Motore 2021'!$B$44)),(D58*1*('Motore 2021'!$B$41+'Motore 2021'!$B$42+'Motore 2021'!$D$43+'Motore 2021'!$B$44)))</f>
        <v>0</v>
      </c>
      <c r="BF58" s="130">
        <f>IF($C$18="SI",(C58*3*('Motore 2021'!$B$41+'Motore 2021'!$B$42+'Motore 2021'!$B$43+'Motore 2021'!$B$44))+((C58*3*('Motore 2021'!$B$41+'Motore 2021'!$B$42+'Motore 2021'!$B$43+'Motore 2021'!$B$44))*10%),(C58*1*('Motore 2021'!$B$41+'Motore 2021'!$B$42+'Motore 2021'!$B$43+'Motore 2021'!$B$44))+((C58*1*('Motore 2021'!$B$41+'Motore 2021'!$B$42+'Motore 2021'!$B$43+'Motore 2021'!$B$44))*10%))</f>
        <v>0</v>
      </c>
      <c r="BG58" s="130">
        <f>IF($C$18="SI",(D58*3*('Motore 2021'!$B$41+'Motore 2021'!$B$42+'Motore 2021'!$D$43+'Motore 2021'!$B$44))+((D58*3*('Motore 2021'!$B$41+'Motore 2021'!$B$42+'Motore 2021'!$D$43+'Motore 2021'!$B$44))*10%),(D58*1*('Motore 2021'!$B$41+'Motore 2021'!$B$42+'Motore 2021'!$D$43+'Motore 2021'!$B$44))+((D58*1*('Motore 2021'!$B$41+'Motore 2021'!$B$42+'Motore 2021'!$D$43+'Motore 2021'!$B$44))*10%))</f>
        <v>0</v>
      </c>
      <c r="BH58" s="130">
        <f t="shared" si="24"/>
        <v>0</v>
      </c>
      <c r="BI58" s="130">
        <f t="shared" si="25"/>
        <v>0</v>
      </c>
      <c r="BJ58" s="130">
        <f>IF(H58&lt;&gt;0,IF($C$18="SI",((('Motore 2026'!$B$47+'Motore 2026'!$B$50+'Motore 2026'!$B$53)/365)*$F$15)+(((('Motore 2026'!$B$47+'Motore 2026'!$B$50+'Motore 2021'!$B$53)/365)*$F$15)*10%),(('Motore 2026'!$B$53/365)*$F$15)+(('Motore 2026'!$B$53/365)*$F$15)*10%),0)</f>
        <v>0</v>
      </c>
      <c r="BK58" s="130">
        <v>0</v>
      </c>
      <c r="BL58" s="130">
        <f>IF(H58&lt;&gt;0,IF($C$18="SI",((('Motore 2026'!$B$47+'Motore 2026'!$B$50+'Motore 2026'!$B$53)/365)*$F$15),(('Motore 2026'!$B$53/365)*$F$15)),0)</f>
        <v>0</v>
      </c>
      <c r="BM58" s="130">
        <v>0</v>
      </c>
      <c r="BN58" s="130">
        <f t="shared" si="26"/>
        <v>0</v>
      </c>
      <c r="BO58" s="132">
        <f t="shared" si="27"/>
        <v>0</v>
      </c>
      <c r="BP58" s="41"/>
    </row>
    <row r="59" spans="1:68" x14ac:dyDescent="0.25">
      <c r="A59" s="72" t="s">
        <v>30</v>
      </c>
      <c r="B59" s="50">
        <v>0</v>
      </c>
      <c r="C59" s="50">
        <v>0</v>
      </c>
      <c r="D59" s="135">
        <v>0</v>
      </c>
      <c r="E59" s="50">
        <f t="shared" si="17"/>
        <v>0</v>
      </c>
      <c r="F59" s="169" t="s">
        <v>8</v>
      </c>
      <c r="G59" s="69">
        <f t="shared" si="0"/>
        <v>0</v>
      </c>
      <c r="H59" s="69">
        <f t="shared" si="1"/>
        <v>0</v>
      </c>
      <c r="I59" s="70">
        <f t="shared" si="2"/>
        <v>0</v>
      </c>
      <c r="J59" s="70">
        <f t="shared" si="3"/>
        <v>0</v>
      </c>
      <c r="K59" s="71">
        <f t="shared" si="4"/>
        <v>0</v>
      </c>
      <c r="L59" s="71">
        <f t="shared" si="5"/>
        <v>0</v>
      </c>
      <c r="M59" s="120">
        <f>IF(K59&lt;'Motore 2026'!$H$28,Ripartizione!K59,'Motore 2026'!$H$28)</f>
        <v>0</v>
      </c>
      <c r="N59" s="120">
        <f>IF(L59&lt;'Motore 2021'!$H$28,Ripartizione!L59,'Motore 2021'!$H$28)</f>
        <v>0</v>
      </c>
      <c r="O59" s="120">
        <f t="shared" si="6"/>
        <v>0</v>
      </c>
      <c r="P59" s="120">
        <f t="shared" si="7"/>
        <v>0</v>
      </c>
      <c r="Q59" s="120">
        <f>ROUND(O59*'Motore 2026'!$E$28,2)</f>
        <v>0</v>
      </c>
      <c r="R59" s="120">
        <f>ROUND(P59*'Motore 2021'!$E$28,2)</f>
        <v>0</v>
      </c>
      <c r="S59" s="120">
        <f>IF((K59-M59)&lt;'Motore 2026'!$H$29,(K59-M59),'Motore 2026'!$H$29)</f>
        <v>0</v>
      </c>
      <c r="T59" s="120">
        <f>IF((L59-N59)&lt;'Motore 2021'!$H$29,(L59-N59),'Motore 2021'!$H$29)</f>
        <v>0</v>
      </c>
      <c r="U59" s="120">
        <f t="shared" si="8"/>
        <v>0</v>
      </c>
      <c r="V59" s="120">
        <f t="shared" si="9"/>
        <v>0</v>
      </c>
      <c r="W59" s="120">
        <f>ROUND(U59*'Motore 2026'!$E$29,2)</f>
        <v>0</v>
      </c>
      <c r="X59" s="120">
        <f>ROUND(V59*'Motore 2021'!$E$29,2)</f>
        <v>0</v>
      </c>
      <c r="Y59" s="120">
        <f>IF(K59-M59-S59&lt;'Motore 2026'!$H$30,(Ripartizione!K59-Ripartizione!M59-Ripartizione!S59),'Motore 2026'!$H$30)</f>
        <v>0</v>
      </c>
      <c r="Z59" s="120">
        <f>IF(L59-N59-T59&lt;'Motore 2021'!$H$30,(Ripartizione!L59-Ripartizione!N59-Ripartizione!T59),'Motore 2021'!$H$30)</f>
        <v>0</v>
      </c>
      <c r="AA59" s="120">
        <f t="shared" si="10"/>
        <v>0</v>
      </c>
      <c r="AB59" s="120">
        <f t="shared" si="11"/>
        <v>0</v>
      </c>
      <c r="AC59" s="120">
        <f>ROUND(AA59*'Motore 2026'!$E$30,2)</f>
        <v>0</v>
      </c>
      <c r="AD59" s="120">
        <f>ROUND(AB59*'Motore 2021'!$E$30,2)</f>
        <v>0</v>
      </c>
      <c r="AE59" s="120">
        <f>IF((K59-M59-S59-Y59)&lt;'Motore 2026'!$H$31, (K59-M59-S59-Y59),'Motore 2026'!$H$31)</f>
        <v>0</v>
      </c>
      <c r="AF59" s="120">
        <f>IF((L59-N59-T59-Z59)&lt;'Motore 2021'!$H$31, (L59-N59-T59-Z59),'Motore 2021'!$H$31)</f>
        <v>0</v>
      </c>
      <c r="AG59" s="120">
        <f t="shared" si="12"/>
        <v>0</v>
      </c>
      <c r="AH59" s="120">
        <f t="shared" si="13"/>
        <v>0</v>
      </c>
      <c r="AI59" s="120">
        <f>ROUND(AG59*'Motore 2026'!$E$31,2)</f>
        <v>0</v>
      </c>
      <c r="AJ59" s="120">
        <f>ROUND(AH59*'Motore 2021'!$E$31,2)</f>
        <v>0</v>
      </c>
      <c r="AK59" s="120">
        <f t="shared" si="18"/>
        <v>0</v>
      </c>
      <c r="AL59" s="120">
        <f t="shared" si="19"/>
        <v>0</v>
      </c>
      <c r="AM59" s="120">
        <f t="shared" si="14"/>
        <v>0</v>
      </c>
      <c r="AN59" s="120">
        <f t="shared" si="15"/>
        <v>0</v>
      </c>
      <c r="AO59" s="120">
        <f>ROUND(AM59*'Motore 2026'!$E$32,2)</f>
        <v>0</v>
      </c>
      <c r="AP59" s="120">
        <f>ROUND(AN59*'Motore 2021'!$E$32,2)</f>
        <v>0</v>
      </c>
      <c r="AQ59" s="127">
        <f>IF(B59&lt;&gt;0,((Q59+R59)*Ripartizione!B59),Q59+R59)</f>
        <v>0</v>
      </c>
      <c r="AR59" s="127">
        <f>IF(B59&lt;&gt;0,((Ripartizione!B59*W59)+(Ripartizione!B59*X59)), W59+X59)</f>
        <v>0</v>
      </c>
      <c r="AS59" s="127">
        <f t="shared" si="16"/>
        <v>0</v>
      </c>
      <c r="AT59" s="127">
        <f>IF(B59&lt;&gt;0,((Ripartizione!B59*AI59)+(Ripartizione!B59*AJ59)), AI59+AJ59)</f>
        <v>0</v>
      </c>
      <c r="AU59" s="127">
        <f>IF(B59&lt;&gt;0,((Ripartizione!B59*AO59)+(Ripartizione!B59*AP59)), AO59+AP59)</f>
        <v>0</v>
      </c>
      <c r="AV59" s="127">
        <f t="shared" si="20"/>
        <v>0</v>
      </c>
      <c r="AW59" s="127">
        <f t="shared" si="21"/>
        <v>0</v>
      </c>
      <c r="AX59" s="127">
        <f>IF($C$18="SI",((C59*'Motore 2021'!$B$35) + (D59*'Motore 2021'!$B$35)),0)</f>
        <v>0</v>
      </c>
      <c r="AY59" s="128">
        <f>IF($C$18="SI",((C59*'Motore 2021'!$B$35)+(C59*'Motore 2021'!$B$35)*10% + (D59*'Motore 2021'!$B$35)+(D59*'Motore 2021'!$B$35)*10%),0)</f>
        <v>0</v>
      </c>
      <c r="AZ59" s="129">
        <f>IF($C$18="SI",(((C59*'Motore 2021'!$B$38))+((D59*'Motore 2021'!$B$38))),0)</f>
        <v>0</v>
      </c>
      <c r="BA59" s="128">
        <f>IF($C$18="SI",(((C59*'Motore 2021'!$B$38)+((C59*'Motore 2021'!$B$38)*10%))+((D59*'Motore 2021'!$B$38)+((D59*'Motore 2021'!$B$38)*10%))),0)</f>
        <v>0</v>
      </c>
      <c r="BB59" s="128">
        <f t="shared" si="22"/>
        <v>0</v>
      </c>
      <c r="BC59" s="130">
        <f t="shared" si="23"/>
        <v>0</v>
      </c>
      <c r="BD59" s="130">
        <f>IF($C$18="SI",(C59*3*('Motore 2021'!$B$41+'Motore 2021'!$B$42+'Motore 2021'!$B$43+'Motore 2021'!$B$44)),(C59*1*('Motore 2021'!$B$41+'Motore 2021'!$B$42+'Motore 2021'!$B$43+'Motore 2021'!$B$44)))</f>
        <v>0</v>
      </c>
      <c r="BE59" s="131">
        <f>IF($C$18="SI",(D59*3*('Motore 2021'!$B$41+'Motore 2021'!$B$42+'Motore 2021'!$D$43+'Motore 2021'!$B$44)),(D59*1*('Motore 2021'!$B$41+'Motore 2021'!$B$42+'Motore 2021'!$D$43+'Motore 2021'!$B$44)))</f>
        <v>0</v>
      </c>
      <c r="BF59" s="130">
        <f>IF($C$18="SI",(C59*3*('Motore 2021'!$B$41+'Motore 2021'!$B$42+'Motore 2021'!$B$43+'Motore 2021'!$B$44))+((C59*3*('Motore 2021'!$B$41+'Motore 2021'!$B$42+'Motore 2021'!$B$43+'Motore 2021'!$B$44))*10%),(C59*1*('Motore 2021'!$B$41+'Motore 2021'!$B$42+'Motore 2021'!$B$43+'Motore 2021'!$B$44))+((C59*1*('Motore 2021'!$B$41+'Motore 2021'!$B$42+'Motore 2021'!$B$43+'Motore 2021'!$B$44))*10%))</f>
        <v>0</v>
      </c>
      <c r="BG59" s="130">
        <f>IF($C$18="SI",(D59*3*('Motore 2021'!$B$41+'Motore 2021'!$B$42+'Motore 2021'!$D$43+'Motore 2021'!$B$44))+((D59*3*('Motore 2021'!$B$41+'Motore 2021'!$B$42+'Motore 2021'!$D$43+'Motore 2021'!$B$44))*10%),(D59*1*('Motore 2021'!$B$41+'Motore 2021'!$B$42+'Motore 2021'!$D$43+'Motore 2021'!$B$44))+((D59*1*('Motore 2021'!$B$41+'Motore 2021'!$B$42+'Motore 2021'!$D$43+'Motore 2021'!$B$44))*10%))</f>
        <v>0</v>
      </c>
      <c r="BH59" s="130">
        <f t="shared" si="24"/>
        <v>0</v>
      </c>
      <c r="BI59" s="130">
        <f t="shared" si="25"/>
        <v>0</v>
      </c>
      <c r="BJ59" s="130">
        <f>IF(H59&lt;&gt;0,IF($C$18="SI",((('Motore 2026'!$B$47+'Motore 2026'!$B$50+'Motore 2026'!$B$53)/365)*$F$15)+(((('Motore 2026'!$B$47+'Motore 2026'!$B$50+'Motore 2021'!$B$53)/365)*$F$15)*10%),(('Motore 2026'!$B$53/365)*$F$15)+(('Motore 2026'!$B$53/365)*$F$15)*10%),0)</f>
        <v>0</v>
      </c>
      <c r="BK59" s="130">
        <v>0</v>
      </c>
      <c r="BL59" s="130">
        <f>IF(H59&lt;&gt;0,IF($C$18="SI",((('Motore 2026'!$B$47+'Motore 2026'!$B$50+'Motore 2026'!$B$53)/365)*$F$15),(('Motore 2026'!$B$53/365)*$F$15)),0)</f>
        <v>0</v>
      </c>
      <c r="BM59" s="130">
        <v>0</v>
      </c>
      <c r="BN59" s="130">
        <f t="shared" si="26"/>
        <v>0</v>
      </c>
      <c r="BO59" s="132">
        <f t="shared" si="27"/>
        <v>0</v>
      </c>
      <c r="BP59" s="41"/>
    </row>
    <row r="60" spans="1:68" x14ac:dyDescent="0.25">
      <c r="A60" s="72" t="s">
        <v>31</v>
      </c>
      <c r="B60" s="50">
        <v>0</v>
      </c>
      <c r="C60" s="50">
        <v>0</v>
      </c>
      <c r="D60" s="135">
        <v>0</v>
      </c>
      <c r="E60" s="50">
        <f t="shared" si="17"/>
        <v>0</v>
      </c>
      <c r="F60" s="169" t="s">
        <v>8</v>
      </c>
      <c r="G60" s="69">
        <f t="shared" ref="G60:G77" si="28">C60+D60</f>
        <v>0</v>
      </c>
      <c r="H60" s="69">
        <f t="shared" ref="H60:H77" si="29">IF(B60&gt;0,G60+B60,G60)</f>
        <v>0</v>
      </c>
      <c r="I60" s="70">
        <f t="shared" ref="I60:I77" si="30">IF(B60&lt;&gt;0,C60/B60,C60)</f>
        <v>0</v>
      </c>
      <c r="J60" s="70">
        <f t="shared" ref="J60:J77" si="31">IF(B60&lt;&gt;0,D60/B60,D60)</f>
        <v>0</v>
      </c>
      <c r="K60" s="71">
        <f t="shared" ref="K60:K77" si="32">I60/$F$15</f>
        <v>0</v>
      </c>
      <c r="L60" s="71">
        <f t="shared" ref="L60:L77" si="33">J60/$F$14</f>
        <v>0</v>
      </c>
      <c r="M60" s="120">
        <f>IF(K60&lt;'Motore 2026'!$H$28,Ripartizione!K60,'Motore 2026'!$H$28)</f>
        <v>0</v>
      </c>
      <c r="N60" s="120">
        <f>IF(L60&lt;'Motore 2021'!$H$28,Ripartizione!L60,'Motore 2021'!$H$28)</f>
        <v>0</v>
      </c>
      <c r="O60" s="120">
        <f t="shared" ref="O60:O77" si="34">M60*$F$15</f>
        <v>0</v>
      </c>
      <c r="P60" s="120">
        <f t="shared" ref="P60:P77" si="35">N60*$F$14</f>
        <v>0</v>
      </c>
      <c r="Q60" s="120">
        <f>ROUND(O60*'Motore 2026'!$E$28,2)</f>
        <v>0</v>
      </c>
      <c r="R60" s="120">
        <f>ROUND(P60*'Motore 2021'!$E$28,2)</f>
        <v>0</v>
      </c>
      <c r="S60" s="120">
        <f>IF((K60-M60)&lt;'Motore 2026'!$H$29,(K60-M60),'Motore 2026'!$H$29)</f>
        <v>0</v>
      </c>
      <c r="T60" s="120">
        <f>IF((L60-N60)&lt;'Motore 2021'!$H$29,(L60-N60),'Motore 2021'!$H$29)</f>
        <v>0</v>
      </c>
      <c r="U60" s="120">
        <f t="shared" ref="U60:U77" si="36">S60*$F$15</f>
        <v>0</v>
      </c>
      <c r="V60" s="120">
        <f t="shared" ref="V60:V77" si="37">T60*$F$14</f>
        <v>0</v>
      </c>
      <c r="W60" s="120">
        <f>ROUND(U60*'Motore 2026'!$E$29,2)</f>
        <v>0</v>
      </c>
      <c r="X60" s="120">
        <f>ROUND(V60*'Motore 2021'!$E$29,2)</f>
        <v>0</v>
      </c>
      <c r="Y60" s="120">
        <f>IF(K60-M60-S60&lt;'Motore 2026'!$H$30,(Ripartizione!K60-Ripartizione!M60-Ripartizione!S60),'Motore 2026'!$H$30)</f>
        <v>0</v>
      </c>
      <c r="Z60" s="120">
        <f>IF(L60-N60-T60&lt;'Motore 2021'!$H$30,(Ripartizione!L60-Ripartizione!N60-Ripartizione!T60),'Motore 2021'!$H$30)</f>
        <v>0</v>
      </c>
      <c r="AA60" s="120">
        <f t="shared" ref="AA60:AA77" si="38">Y60*$F$15</f>
        <v>0</v>
      </c>
      <c r="AB60" s="120">
        <f t="shared" ref="AB60:AB77" si="39">Z60*$F$14</f>
        <v>0</v>
      </c>
      <c r="AC60" s="120">
        <f>ROUND(AA60*'Motore 2026'!$E$30,2)</f>
        <v>0</v>
      </c>
      <c r="AD60" s="120">
        <f>ROUND(AB60*'Motore 2021'!$E$30,2)</f>
        <v>0</v>
      </c>
      <c r="AE60" s="120">
        <f>IF((K60-M60-S60-Y60)&lt;'Motore 2026'!$H$31, (K60-M60-S60-Y60),'Motore 2026'!$H$31)</f>
        <v>0</v>
      </c>
      <c r="AF60" s="120">
        <f>IF((L60-N60-T60-Z60)&lt;'Motore 2021'!$H$31, (L60-N60-T60-Z60),'Motore 2021'!$H$31)</f>
        <v>0</v>
      </c>
      <c r="AG60" s="120">
        <f t="shared" ref="AG60:AG77" si="40">AE60*$F$15</f>
        <v>0</v>
      </c>
      <c r="AH60" s="120">
        <f t="shared" ref="AH60:AH77" si="41">AF60*$F$14</f>
        <v>0</v>
      </c>
      <c r="AI60" s="120">
        <f>ROUND(AG60*'Motore 2026'!$E$31,2)</f>
        <v>0</v>
      </c>
      <c r="AJ60" s="120">
        <f>ROUND(AH60*'Motore 2021'!$E$31,2)</f>
        <v>0</v>
      </c>
      <c r="AK60" s="120">
        <f t="shared" si="18"/>
        <v>0</v>
      </c>
      <c r="AL60" s="120">
        <f t="shared" si="19"/>
        <v>0</v>
      </c>
      <c r="AM60" s="120">
        <f t="shared" ref="AM60:AM77" si="42">AK60*$F$15</f>
        <v>0</v>
      </c>
      <c r="AN60" s="120">
        <f t="shared" ref="AN60:AN77" si="43">AL60*$F$14</f>
        <v>0</v>
      </c>
      <c r="AO60" s="120">
        <f>ROUND(AM60*'Motore 2026'!$E$32,2)</f>
        <v>0</v>
      </c>
      <c r="AP60" s="120">
        <f>ROUND(AN60*'Motore 2021'!$E$32,2)</f>
        <v>0</v>
      </c>
      <c r="AQ60" s="127">
        <f>IF(B60&lt;&gt;0,((Q60+R60)*Ripartizione!B60),Q60+R60)</f>
        <v>0</v>
      </c>
      <c r="AR60" s="127">
        <f>IF(B60&lt;&gt;0,((Ripartizione!B60*W60)+(Ripartizione!B60*X60)), W60+X60)</f>
        <v>0</v>
      </c>
      <c r="AS60" s="127">
        <f t="shared" ref="AS60:AS77" si="44">IF(B60&lt;&gt;0,((AC60*B60)+(AD60*B60)),AC60+AD60)</f>
        <v>0</v>
      </c>
      <c r="AT60" s="127">
        <f>IF(B60&lt;&gt;0,((Ripartizione!B60*AI60)+(Ripartizione!B60*AJ60)), AI60+AJ60)</f>
        <v>0</v>
      </c>
      <c r="AU60" s="127">
        <f>IF(B60&lt;&gt;0,((Ripartizione!B60*AO60)+(Ripartizione!B60*AP60)), AO60+AP60)</f>
        <v>0</v>
      </c>
      <c r="AV60" s="127">
        <f t="shared" si="20"/>
        <v>0</v>
      </c>
      <c r="AW60" s="127">
        <f t="shared" si="21"/>
        <v>0</v>
      </c>
      <c r="AX60" s="127">
        <f>IF($C$18="SI",((C60*'Motore 2021'!$B$35) + (D60*'Motore 2021'!$B$35)),0)</f>
        <v>0</v>
      </c>
      <c r="AY60" s="128">
        <f>IF($C$18="SI",((C60*'Motore 2021'!$B$35)+(C60*'Motore 2021'!$B$35)*10% + (D60*'Motore 2021'!$B$35)+(D60*'Motore 2021'!$B$35)*10%),0)</f>
        <v>0</v>
      </c>
      <c r="AZ60" s="129">
        <f>IF($C$18="SI",(((C60*'Motore 2021'!$B$38))+((D60*'Motore 2021'!$B$38))),0)</f>
        <v>0</v>
      </c>
      <c r="BA60" s="128">
        <f>IF($C$18="SI",(((C60*'Motore 2021'!$B$38)+((C60*'Motore 2021'!$B$38)*10%))+((D60*'Motore 2021'!$B$38)+((D60*'Motore 2021'!$B$38)*10%))),0)</f>
        <v>0</v>
      </c>
      <c r="BB60" s="128">
        <f t="shared" si="22"/>
        <v>0</v>
      </c>
      <c r="BC60" s="130">
        <f t="shared" si="23"/>
        <v>0</v>
      </c>
      <c r="BD60" s="130">
        <f>IF($C$18="SI",(C60*3*('Motore 2021'!$B$41+'Motore 2021'!$B$42+'Motore 2021'!$B$43+'Motore 2021'!$B$44)),(C60*1*('Motore 2021'!$B$41+'Motore 2021'!$B$42+'Motore 2021'!$B$43+'Motore 2021'!$B$44)))</f>
        <v>0</v>
      </c>
      <c r="BE60" s="131">
        <f>IF($C$18="SI",(D60*3*('Motore 2021'!$B$41+'Motore 2021'!$B$42+'Motore 2021'!$D$43+'Motore 2021'!$B$44)),(D60*1*('Motore 2021'!$B$41+'Motore 2021'!$B$42+'Motore 2021'!$D$43+'Motore 2021'!$B$44)))</f>
        <v>0</v>
      </c>
      <c r="BF60" s="130">
        <f>IF($C$18="SI",(C60*3*('Motore 2021'!$B$41+'Motore 2021'!$B$42+'Motore 2021'!$B$43+'Motore 2021'!$B$44))+((C60*3*('Motore 2021'!$B$41+'Motore 2021'!$B$42+'Motore 2021'!$B$43+'Motore 2021'!$B$44))*10%),(C60*1*('Motore 2021'!$B$41+'Motore 2021'!$B$42+'Motore 2021'!$B$43+'Motore 2021'!$B$44))+((C60*1*('Motore 2021'!$B$41+'Motore 2021'!$B$42+'Motore 2021'!$B$43+'Motore 2021'!$B$44))*10%))</f>
        <v>0</v>
      </c>
      <c r="BG60" s="130">
        <f>IF($C$18="SI",(D60*3*('Motore 2021'!$B$41+'Motore 2021'!$B$42+'Motore 2021'!$D$43+'Motore 2021'!$B$44))+((D60*3*('Motore 2021'!$B$41+'Motore 2021'!$B$42+'Motore 2021'!$D$43+'Motore 2021'!$B$44))*10%),(D60*1*('Motore 2021'!$B$41+'Motore 2021'!$B$42+'Motore 2021'!$D$43+'Motore 2021'!$B$44))+((D60*1*('Motore 2021'!$B$41+'Motore 2021'!$B$42+'Motore 2021'!$D$43+'Motore 2021'!$B$44))*10%))</f>
        <v>0</v>
      </c>
      <c r="BH60" s="130">
        <f t="shared" si="24"/>
        <v>0</v>
      </c>
      <c r="BI60" s="130">
        <f t="shared" si="25"/>
        <v>0</v>
      </c>
      <c r="BJ60" s="130">
        <f>IF(H60&lt;&gt;0,IF($C$18="SI",((('Motore 2026'!$B$47+'Motore 2026'!$B$50+'Motore 2026'!$B$53)/365)*$F$15)+(((('Motore 2026'!$B$47+'Motore 2026'!$B$50+'Motore 2021'!$B$53)/365)*$F$15)*10%),(('Motore 2026'!$B$53/365)*$F$15)+(('Motore 2026'!$B$53/365)*$F$15)*10%),0)</f>
        <v>0</v>
      </c>
      <c r="BK60" s="130">
        <v>0</v>
      </c>
      <c r="BL60" s="130">
        <f>IF(H60&lt;&gt;0,IF($C$18="SI",((('Motore 2026'!$B$47+'Motore 2026'!$B$50+'Motore 2026'!$B$53)/365)*$F$15),(('Motore 2026'!$B$53/365)*$F$15)),0)</f>
        <v>0</v>
      </c>
      <c r="BM60" s="130">
        <v>0</v>
      </c>
      <c r="BN60" s="130">
        <f t="shared" si="26"/>
        <v>0</v>
      </c>
      <c r="BO60" s="132">
        <f t="shared" si="27"/>
        <v>0</v>
      </c>
      <c r="BP60" s="41"/>
    </row>
    <row r="61" spans="1:68" x14ac:dyDescent="0.25">
      <c r="A61" s="72" t="s">
        <v>32</v>
      </c>
      <c r="B61" s="50">
        <v>0</v>
      </c>
      <c r="C61" s="50">
        <v>0</v>
      </c>
      <c r="D61" s="135">
        <v>0</v>
      </c>
      <c r="E61" s="50">
        <f t="shared" si="17"/>
        <v>0</v>
      </c>
      <c r="F61" s="169" t="s">
        <v>8</v>
      </c>
      <c r="G61" s="69">
        <f t="shared" si="28"/>
        <v>0</v>
      </c>
      <c r="H61" s="69">
        <f t="shared" si="29"/>
        <v>0</v>
      </c>
      <c r="I61" s="70">
        <f t="shared" si="30"/>
        <v>0</v>
      </c>
      <c r="J61" s="70">
        <f t="shared" si="31"/>
        <v>0</v>
      </c>
      <c r="K61" s="71">
        <f t="shared" si="32"/>
        <v>0</v>
      </c>
      <c r="L61" s="71">
        <f t="shared" si="33"/>
        <v>0</v>
      </c>
      <c r="M61" s="120">
        <f>IF(K61&lt;'Motore 2026'!$H$28,Ripartizione!K61,'Motore 2026'!$H$28)</f>
        <v>0</v>
      </c>
      <c r="N61" s="120">
        <f>IF(L61&lt;'Motore 2021'!$H$28,Ripartizione!L61,'Motore 2021'!$H$28)</f>
        <v>0</v>
      </c>
      <c r="O61" s="120">
        <f t="shared" si="34"/>
        <v>0</v>
      </c>
      <c r="P61" s="120">
        <f t="shared" si="35"/>
        <v>0</v>
      </c>
      <c r="Q61" s="120">
        <f>ROUND(O61*'Motore 2026'!$E$28,2)</f>
        <v>0</v>
      </c>
      <c r="R61" s="120">
        <f>ROUND(P61*'Motore 2021'!$E$28,2)</f>
        <v>0</v>
      </c>
      <c r="S61" s="120">
        <f>IF((K61-M61)&lt;'Motore 2026'!$H$29,(K61-M61),'Motore 2026'!$H$29)</f>
        <v>0</v>
      </c>
      <c r="T61" s="120">
        <f>IF((L61-N61)&lt;'Motore 2021'!$H$29,(L61-N61),'Motore 2021'!$H$29)</f>
        <v>0</v>
      </c>
      <c r="U61" s="120">
        <f t="shared" si="36"/>
        <v>0</v>
      </c>
      <c r="V61" s="120">
        <f t="shared" si="37"/>
        <v>0</v>
      </c>
      <c r="W61" s="120">
        <f>ROUND(U61*'Motore 2026'!$E$29,2)</f>
        <v>0</v>
      </c>
      <c r="X61" s="120">
        <f>ROUND(V61*'Motore 2021'!$E$29,2)</f>
        <v>0</v>
      </c>
      <c r="Y61" s="120">
        <f>IF(K61-M61-S61&lt;'Motore 2026'!$H$30,(Ripartizione!K61-Ripartizione!M61-Ripartizione!S61),'Motore 2026'!$H$30)</f>
        <v>0</v>
      </c>
      <c r="Z61" s="120">
        <f>IF(L61-N61-T61&lt;'Motore 2021'!$H$30,(Ripartizione!L61-Ripartizione!N61-Ripartizione!T61),'Motore 2021'!$H$30)</f>
        <v>0</v>
      </c>
      <c r="AA61" s="120">
        <f t="shared" si="38"/>
        <v>0</v>
      </c>
      <c r="AB61" s="120">
        <f t="shared" si="39"/>
        <v>0</v>
      </c>
      <c r="AC61" s="120">
        <f>ROUND(AA61*'Motore 2026'!$E$30,2)</f>
        <v>0</v>
      </c>
      <c r="AD61" s="120">
        <f>ROUND(AB61*'Motore 2021'!$E$30,2)</f>
        <v>0</v>
      </c>
      <c r="AE61" s="120">
        <f>IF((K61-M61-S61-Y61)&lt;'Motore 2026'!$H$31, (K61-M61-S61-Y61),'Motore 2026'!$H$31)</f>
        <v>0</v>
      </c>
      <c r="AF61" s="120">
        <f>IF((L61-N61-T61-Z61)&lt;'Motore 2021'!$H$31, (L61-N61-T61-Z61),'Motore 2021'!$H$31)</f>
        <v>0</v>
      </c>
      <c r="AG61" s="120">
        <f t="shared" si="40"/>
        <v>0</v>
      </c>
      <c r="AH61" s="120">
        <f t="shared" si="41"/>
        <v>0</v>
      </c>
      <c r="AI61" s="120">
        <f>ROUND(AG61*'Motore 2026'!$E$31,2)</f>
        <v>0</v>
      </c>
      <c r="AJ61" s="120">
        <f>ROUND(AH61*'Motore 2021'!$E$31,2)</f>
        <v>0</v>
      </c>
      <c r="AK61" s="120">
        <f t="shared" si="18"/>
        <v>0</v>
      </c>
      <c r="AL61" s="120">
        <f t="shared" si="19"/>
        <v>0</v>
      </c>
      <c r="AM61" s="120">
        <f t="shared" si="42"/>
        <v>0</v>
      </c>
      <c r="AN61" s="120">
        <f t="shared" si="43"/>
        <v>0</v>
      </c>
      <c r="AO61" s="120">
        <f>ROUND(AM61*'Motore 2026'!$E$32,2)</f>
        <v>0</v>
      </c>
      <c r="AP61" s="120">
        <f>ROUND(AN61*'Motore 2021'!$E$32,2)</f>
        <v>0</v>
      </c>
      <c r="AQ61" s="127">
        <f>IF(B61&lt;&gt;0,((Q61+R61)*Ripartizione!B61),Q61+R61)</f>
        <v>0</v>
      </c>
      <c r="AR61" s="127">
        <f>IF(B61&lt;&gt;0,((Ripartizione!B61*W61)+(Ripartizione!B61*X61)), W61+X61)</f>
        <v>0</v>
      </c>
      <c r="AS61" s="127">
        <f t="shared" si="44"/>
        <v>0</v>
      </c>
      <c r="AT61" s="127">
        <f>IF(B61&lt;&gt;0,((Ripartizione!B61*AI61)+(Ripartizione!B61*AJ61)), AI61+AJ61)</f>
        <v>0</v>
      </c>
      <c r="AU61" s="127">
        <f>IF(B61&lt;&gt;0,((Ripartizione!B61*AO61)+(Ripartizione!B61*AP61)), AO61+AP61)</f>
        <v>0</v>
      </c>
      <c r="AV61" s="127">
        <f t="shared" si="20"/>
        <v>0</v>
      </c>
      <c r="AW61" s="127">
        <f t="shared" si="21"/>
        <v>0</v>
      </c>
      <c r="AX61" s="127">
        <f>IF($C$18="SI",((C61*'Motore 2021'!$B$35) + (D61*'Motore 2021'!$B$35)),0)</f>
        <v>0</v>
      </c>
      <c r="AY61" s="128">
        <f>IF($C$18="SI",((C61*'Motore 2021'!$B$35)+(C61*'Motore 2021'!$B$35)*10% + (D61*'Motore 2021'!$B$35)+(D61*'Motore 2021'!$B$35)*10%),0)</f>
        <v>0</v>
      </c>
      <c r="AZ61" s="129">
        <f>IF($C$18="SI",(((C61*'Motore 2021'!$B$38))+((D61*'Motore 2021'!$B$38))),0)</f>
        <v>0</v>
      </c>
      <c r="BA61" s="128">
        <f>IF($C$18="SI",(((C61*'Motore 2021'!$B$38)+((C61*'Motore 2021'!$B$38)*10%))+((D61*'Motore 2021'!$B$38)+((D61*'Motore 2021'!$B$38)*10%))),0)</f>
        <v>0</v>
      </c>
      <c r="BB61" s="128">
        <f t="shared" si="22"/>
        <v>0</v>
      </c>
      <c r="BC61" s="130">
        <f t="shared" si="23"/>
        <v>0</v>
      </c>
      <c r="BD61" s="130">
        <f>IF($C$18="SI",(C61*3*('Motore 2021'!$B$41+'Motore 2021'!$B$42+'Motore 2021'!$B$43+'Motore 2021'!$B$44)),(C61*1*('Motore 2021'!$B$41+'Motore 2021'!$B$42+'Motore 2021'!$B$43+'Motore 2021'!$B$44)))</f>
        <v>0</v>
      </c>
      <c r="BE61" s="131">
        <f>IF($C$18="SI",(D61*3*('Motore 2021'!$B$41+'Motore 2021'!$B$42+'Motore 2021'!$D$43+'Motore 2021'!$B$44)),(D61*1*('Motore 2021'!$B$41+'Motore 2021'!$B$42+'Motore 2021'!$D$43+'Motore 2021'!$B$44)))</f>
        <v>0</v>
      </c>
      <c r="BF61" s="130">
        <f>IF($C$18="SI",(C61*3*('Motore 2021'!$B$41+'Motore 2021'!$B$42+'Motore 2021'!$B$43+'Motore 2021'!$B$44))+((C61*3*('Motore 2021'!$B$41+'Motore 2021'!$B$42+'Motore 2021'!$B$43+'Motore 2021'!$B$44))*10%),(C61*1*('Motore 2021'!$B$41+'Motore 2021'!$B$42+'Motore 2021'!$B$43+'Motore 2021'!$B$44))+((C61*1*('Motore 2021'!$B$41+'Motore 2021'!$B$42+'Motore 2021'!$B$43+'Motore 2021'!$B$44))*10%))</f>
        <v>0</v>
      </c>
      <c r="BG61" s="130">
        <f>IF($C$18="SI",(D61*3*('Motore 2021'!$B$41+'Motore 2021'!$B$42+'Motore 2021'!$D$43+'Motore 2021'!$B$44))+((D61*3*('Motore 2021'!$B$41+'Motore 2021'!$B$42+'Motore 2021'!$D$43+'Motore 2021'!$B$44))*10%),(D61*1*('Motore 2021'!$B$41+'Motore 2021'!$B$42+'Motore 2021'!$D$43+'Motore 2021'!$B$44))+((D61*1*('Motore 2021'!$B$41+'Motore 2021'!$B$42+'Motore 2021'!$D$43+'Motore 2021'!$B$44))*10%))</f>
        <v>0</v>
      </c>
      <c r="BH61" s="130">
        <f t="shared" si="24"/>
        <v>0</v>
      </c>
      <c r="BI61" s="130">
        <f t="shared" si="25"/>
        <v>0</v>
      </c>
      <c r="BJ61" s="130">
        <f>IF(H61&lt;&gt;0,IF($C$18="SI",((('Motore 2026'!$B$47+'Motore 2026'!$B$50+'Motore 2026'!$B$53)/365)*$F$15)+(((('Motore 2026'!$B$47+'Motore 2026'!$B$50+'Motore 2021'!$B$53)/365)*$F$15)*10%),(('Motore 2026'!$B$53/365)*$F$15)+(('Motore 2026'!$B$53/365)*$F$15)*10%),0)</f>
        <v>0</v>
      </c>
      <c r="BK61" s="130">
        <v>0</v>
      </c>
      <c r="BL61" s="130">
        <f>IF(H61&lt;&gt;0,IF($C$18="SI",((('Motore 2026'!$B$47+'Motore 2026'!$B$50+'Motore 2026'!$B$53)/365)*$F$15),(('Motore 2026'!$B$53/365)*$F$15)),0)</f>
        <v>0</v>
      </c>
      <c r="BM61" s="130">
        <v>0</v>
      </c>
      <c r="BN61" s="130">
        <f t="shared" si="26"/>
        <v>0</v>
      </c>
      <c r="BO61" s="132">
        <f t="shared" si="27"/>
        <v>0</v>
      </c>
      <c r="BP61" s="41"/>
    </row>
    <row r="62" spans="1:68" x14ac:dyDescent="0.25">
      <c r="A62" s="72" t="s">
        <v>96</v>
      </c>
      <c r="B62" s="50">
        <v>0</v>
      </c>
      <c r="C62" s="50">
        <v>0</v>
      </c>
      <c r="D62" s="135">
        <v>0</v>
      </c>
      <c r="E62" s="50">
        <f t="shared" si="17"/>
        <v>0</v>
      </c>
      <c r="F62" s="169" t="s">
        <v>8</v>
      </c>
      <c r="G62" s="69">
        <f t="shared" si="28"/>
        <v>0</v>
      </c>
      <c r="H62" s="69">
        <f t="shared" si="29"/>
        <v>0</v>
      </c>
      <c r="I62" s="70">
        <f t="shared" si="30"/>
        <v>0</v>
      </c>
      <c r="J62" s="70">
        <f t="shared" si="31"/>
        <v>0</v>
      </c>
      <c r="K62" s="71">
        <f t="shared" si="32"/>
        <v>0</v>
      </c>
      <c r="L62" s="71">
        <f t="shared" si="33"/>
        <v>0</v>
      </c>
      <c r="M62" s="120">
        <f>IF(K62&lt;'Motore 2026'!$H$28,Ripartizione!K62,'Motore 2026'!$H$28)</f>
        <v>0</v>
      </c>
      <c r="N62" s="120">
        <f>IF(L62&lt;'Motore 2021'!$H$28,Ripartizione!L62,'Motore 2021'!$H$28)</f>
        <v>0</v>
      </c>
      <c r="O62" s="120">
        <f t="shared" si="34"/>
        <v>0</v>
      </c>
      <c r="P62" s="120">
        <f t="shared" si="35"/>
        <v>0</v>
      </c>
      <c r="Q62" s="120">
        <f>ROUND(O62*'Motore 2026'!$E$28,2)</f>
        <v>0</v>
      </c>
      <c r="R62" s="120">
        <f>ROUND(P62*'Motore 2021'!$E$28,2)</f>
        <v>0</v>
      </c>
      <c r="S62" s="120">
        <f>IF((K62-M62)&lt;'Motore 2026'!$H$29,(K62-M62),'Motore 2026'!$H$29)</f>
        <v>0</v>
      </c>
      <c r="T62" s="120">
        <f>IF((L62-N62)&lt;'Motore 2021'!$H$29,(L62-N62),'Motore 2021'!$H$29)</f>
        <v>0</v>
      </c>
      <c r="U62" s="120">
        <f t="shared" si="36"/>
        <v>0</v>
      </c>
      <c r="V62" s="120">
        <f t="shared" si="37"/>
        <v>0</v>
      </c>
      <c r="W62" s="120">
        <f>ROUND(U62*'Motore 2026'!$E$29,2)</f>
        <v>0</v>
      </c>
      <c r="X62" s="120">
        <f>ROUND(V62*'Motore 2021'!$E$29,2)</f>
        <v>0</v>
      </c>
      <c r="Y62" s="120">
        <f>IF(K62-M62-S62&lt;'Motore 2026'!$H$30,(Ripartizione!K62-Ripartizione!M62-Ripartizione!S62),'Motore 2026'!$H$30)</f>
        <v>0</v>
      </c>
      <c r="Z62" s="120">
        <f>IF(L62-N62-T62&lt;'Motore 2021'!$H$30,(Ripartizione!L62-Ripartizione!N62-Ripartizione!T62),'Motore 2021'!$H$30)</f>
        <v>0</v>
      </c>
      <c r="AA62" s="120">
        <f t="shared" si="38"/>
        <v>0</v>
      </c>
      <c r="AB62" s="120">
        <f t="shared" si="39"/>
        <v>0</v>
      </c>
      <c r="AC62" s="120">
        <f>ROUND(AA62*'Motore 2026'!$E$30,2)</f>
        <v>0</v>
      </c>
      <c r="AD62" s="120">
        <f>ROUND(AB62*'Motore 2021'!$E$30,2)</f>
        <v>0</v>
      </c>
      <c r="AE62" s="120">
        <f>IF((K62-M62-S62-Y62)&lt;'Motore 2026'!$H$31, (K62-M62-S62-Y62),'Motore 2026'!$H$31)</f>
        <v>0</v>
      </c>
      <c r="AF62" s="120">
        <f>IF((L62-N62-T62-Z62)&lt;'Motore 2021'!$H$31, (L62-N62-T62-Z62),'Motore 2021'!$H$31)</f>
        <v>0</v>
      </c>
      <c r="AG62" s="120">
        <f t="shared" si="40"/>
        <v>0</v>
      </c>
      <c r="AH62" s="120">
        <f t="shared" si="41"/>
        <v>0</v>
      </c>
      <c r="AI62" s="120">
        <f>ROUND(AG62*'Motore 2026'!$E$31,2)</f>
        <v>0</v>
      </c>
      <c r="AJ62" s="120">
        <f>ROUND(AH62*'Motore 2021'!$E$31,2)</f>
        <v>0</v>
      </c>
      <c r="AK62" s="120">
        <f t="shared" si="18"/>
        <v>0</v>
      </c>
      <c r="AL62" s="120">
        <f t="shared" si="19"/>
        <v>0</v>
      </c>
      <c r="AM62" s="120">
        <f t="shared" si="42"/>
        <v>0</v>
      </c>
      <c r="AN62" s="120">
        <f t="shared" si="43"/>
        <v>0</v>
      </c>
      <c r="AO62" s="120">
        <f>ROUND(AM62*'Motore 2026'!$E$32,2)</f>
        <v>0</v>
      </c>
      <c r="AP62" s="120">
        <f>ROUND(AN62*'Motore 2021'!$E$32,2)</f>
        <v>0</v>
      </c>
      <c r="AQ62" s="127">
        <f>IF(B62&lt;&gt;0,((Q62+R62)*Ripartizione!B62),Q62+R62)</f>
        <v>0</v>
      </c>
      <c r="AR62" s="127">
        <f>IF(B62&lt;&gt;0,((Ripartizione!B62*W62)+(Ripartizione!B62*X62)), W62+X62)</f>
        <v>0</v>
      </c>
      <c r="AS62" s="127">
        <f t="shared" si="44"/>
        <v>0</v>
      </c>
      <c r="AT62" s="127">
        <f>IF(B62&lt;&gt;0,((Ripartizione!B62*AI62)+(Ripartizione!B62*AJ62)), AI62+AJ62)</f>
        <v>0</v>
      </c>
      <c r="AU62" s="127">
        <f>IF(B62&lt;&gt;0,((Ripartizione!B62*AO62)+(Ripartizione!B62*AP62)), AO62+AP62)</f>
        <v>0</v>
      </c>
      <c r="AV62" s="127">
        <f t="shared" si="20"/>
        <v>0</v>
      </c>
      <c r="AW62" s="127">
        <f t="shared" si="21"/>
        <v>0</v>
      </c>
      <c r="AX62" s="127">
        <f>IF($C$18="SI",((C62*'Motore 2021'!$B$35) + (D62*'Motore 2021'!$B$35)),0)</f>
        <v>0</v>
      </c>
      <c r="AY62" s="128">
        <f>IF($C$18="SI",((C62*'Motore 2021'!$B$35)+(C62*'Motore 2021'!$B$35)*10% + (D62*'Motore 2021'!$B$35)+(D62*'Motore 2021'!$B$35)*10%),0)</f>
        <v>0</v>
      </c>
      <c r="AZ62" s="129">
        <f>IF($C$18="SI",(((C62*'Motore 2021'!$B$38))+((D62*'Motore 2021'!$B$38))),0)</f>
        <v>0</v>
      </c>
      <c r="BA62" s="128">
        <f>IF($C$18="SI",(((C62*'Motore 2021'!$B$38)+((C62*'Motore 2021'!$B$38)*10%))+((D62*'Motore 2021'!$B$38)+((D62*'Motore 2021'!$B$38)*10%))),0)</f>
        <v>0</v>
      </c>
      <c r="BB62" s="128">
        <f t="shared" si="22"/>
        <v>0</v>
      </c>
      <c r="BC62" s="130">
        <f t="shared" si="23"/>
        <v>0</v>
      </c>
      <c r="BD62" s="130">
        <f>IF($C$18="SI",(C62*3*('Motore 2021'!$B$41+'Motore 2021'!$B$42+'Motore 2021'!$B$43+'Motore 2021'!$B$44)),(C62*1*('Motore 2021'!$B$41+'Motore 2021'!$B$42+'Motore 2021'!$B$43+'Motore 2021'!$B$44)))</f>
        <v>0</v>
      </c>
      <c r="BE62" s="131">
        <f>IF($C$18="SI",(D62*3*('Motore 2021'!$B$41+'Motore 2021'!$B$42+'Motore 2021'!$D$43+'Motore 2021'!$B$44)),(D62*1*('Motore 2021'!$B$41+'Motore 2021'!$B$42+'Motore 2021'!$D$43+'Motore 2021'!$B$44)))</f>
        <v>0</v>
      </c>
      <c r="BF62" s="130">
        <f>IF($C$18="SI",(C62*3*('Motore 2021'!$B$41+'Motore 2021'!$B$42+'Motore 2021'!$B$43+'Motore 2021'!$B$44))+((C62*3*('Motore 2021'!$B$41+'Motore 2021'!$B$42+'Motore 2021'!$B$43+'Motore 2021'!$B$44))*10%),(C62*1*('Motore 2021'!$B$41+'Motore 2021'!$B$42+'Motore 2021'!$B$43+'Motore 2021'!$B$44))+((C62*1*('Motore 2021'!$B$41+'Motore 2021'!$B$42+'Motore 2021'!$B$43+'Motore 2021'!$B$44))*10%))</f>
        <v>0</v>
      </c>
      <c r="BG62" s="130">
        <f>IF($C$18="SI",(D62*3*('Motore 2021'!$B$41+'Motore 2021'!$B$42+'Motore 2021'!$D$43+'Motore 2021'!$B$44))+((D62*3*('Motore 2021'!$B$41+'Motore 2021'!$B$42+'Motore 2021'!$D$43+'Motore 2021'!$B$44))*10%),(D62*1*('Motore 2021'!$B$41+'Motore 2021'!$B$42+'Motore 2021'!$D$43+'Motore 2021'!$B$44))+((D62*1*('Motore 2021'!$B$41+'Motore 2021'!$B$42+'Motore 2021'!$D$43+'Motore 2021'!$B$44))*10%))</f>
        <v>0</v>
      </c>
      <c r="BH62" s="130">
        <f t="shared" si="24"/>
        <v>0</v>
      </c>
      <c r="BI62" s="130">
        <f t="shared" si="25"/>
        <v>0</v>
      </c>
      <c r="BJ62" s="130">
        <f>IF(H62&lt;&gt;0,IF($C$18="SI",((('Motore 2026'!$B$47+'Motore 2026'!$B$50+'Motore 2026'!$B$53)/365)*$F$15)+(((('Motore 2026'!$B$47+'Motore 2026'!$B$50+'Motore 2021'!$B$53)/365)*$F$15)*10%),(('Motore 2026'!$B$53/365)*$F$15)+(('Motore 2026'!$B$53/365)*$F$15)*10%),0)</f>
        <v>0</v>
      </c>
      <c r="BK62" s="130">
        <v>0</v>
      </c>
      <c r="BL62" s="130">
        <f>IF(H62&lt;&gt;0,IF($C$18="SI",((('Motore 2026'!$B$47+'Motore 2026'!$B$50+'Motore 2026'!$B$53)/365)*$F$15),(('Motore 2026'!$B$53/365)*$F$15)),0)</f>
        <v>0</v>
      </c>
      <c r="BM62" s="130">
        <v>0</v>
      </c>
      <c r="BN62" s="130">
        <f t="shared" si="26"/>
        <v>0</v>
      </c>
      <c r="BO62" s="132">
        <f t="shared" si="27"/>
        <v>0</v>
      </c>
      <c r="BP62" s="41"/>
    </row>
    <row r="63" spans="1:68" x14ac:dyDescent="0.25">
      <c r="A63" s="72" t="s">
        <v>97</v>
      </c>
      <c r="B63" s="50">
        <v>0</v>
      </c>
      <c r="C63" s="50">
        <v>0</v>
      </c>
      <c r="D63" s="135">
        <v>0</v>
      </c>
      <c r="E63" s="50">
        <f t="shared" si="17"/>
        <v>0</v>
      </c>
      <c r="F63" s="169" t="s">
        <v>8</v>
      </c>
      <c r="G63" s="69">
        <f t="shared" si="28"/>
        <v>0</v>
      </c>
      <c r="H63" s="69">
        <f t="shared" si="29"/>
        <v>0</v>
      </c>
      <c r="I63" s="70">
        <f t="shared" si="30"/>
        <v>0</v>
      </c>
      <c r="J63" s="70">
        <f t="shared" si="31"/>
        <v>0</v>
      </c>
      <c r="K63" s="71">
        <f t="shared" si="32"/>
        <v>0</v>
      </c>
      <c r="L63" s="71">
        <f t="shared" si="33"/>
        <v>0</v>
      </c>
      <c r="M63" s="120">
        <f>IF(K63&lt;'Motore 2026'!$H$28,Ripartizione!K63,'Motore 2026'!$H$28)</f>
        <v>0</v>
      </c>
      <c r="N63" s="120">
        <f>IF(L63&lt;'Motore 2021'!$H$28,Ripartizione!L63,'Motore 2021'!$H$28)</f>
        <v>0</v>
      </c>
      <c r="O63" s="120">
        <f t="shared" si="34"/>
        <v>0</v>
      </c>
      <c r="P63" s="120">
        <f t="shared" si="35"/>
        <v>0</v>
      </c>
      <c r="Q63" s="120">
        <f>ROUND(O63*'Motore 2026'!$E$28,2)</f>
        <v>0</v>
      </c>
      <c r="R63" s="120">
        <f>ROUND(P63*'Motore 2021'!$E$28,2)</f>
        <v>0</v>
      </c>
      <c r="S63" s="120">
        <f>IF((K63-M63)&lt;'Motore 2026'!$H$29,(K63-M63),'Motore 2026'!$H$29)</f>
        <v>0</v>
      </c>
      <c r="T63" s="120">
        <f>IF((L63-N63)&lt;'Motore 2021'!$H$29,(L63-N63),'Motore 2021'!$H$29)</f>
        <v>0</v>
      </c>
      <c r="U63" s="120">
        <f t="shared" si="36"/>
        <v>0</v>
      </c>
      <c r="V63" s="120">
        <f t="shared" si="37"/>
        <v>0</v>
      </c>
      <c r="W63" s="120">
        <f>ROUND(U63*'Motore 2026'!$E$29,2)</f>
        <v>0</v>
      </c>
      <c r="X63" s="120">
        <f>ROUND(V63*'Motore 2021'!$E$29,2)</f>
        <v>0</v>
      </c>
      <c r="Y63" s="120">
        <f>IF(K63-M63-S63&lt;'Motore 2026'!$H$30,(Ripartizione!K63-Ripartizione!M63-Ripartizione!S63),'Motore 2026'!$H$30)</f>
        <v>0</v>
      </c>
      <c r="Z63" s="120">
        <f>IF(L63-N63-T63&lt;'Motore 2021'!$H$30,(Ripartizione!L63-Ripartizione!N63-Ripartizione!T63),'Motore 2021'!$H$30)</f>
        <v>0</v>
      </c>
      <c r="AA63" s="120">
        <f t="shared" si="38"/>
        <v>0</v>
      </c>
      <c r="AB63" s="120">
        <f t="shared" si="39"/>
        <v>0</v>
      </c>
      <c r="AC63" s="120">
        <f>ROUND(AA63*'Motore 2026'!$E$30,2)</f>
        <v>0</v>
      </c>
      <c r="AD63" s="120">
        <f>ROUND(AB63*'Motore 2021'!$E$30,2)</f>
        <v>0</v>
      </c>
      <c r="AE63" s="120">
        <f>IF((K63-M63-S63-Y63)&lt;'Motore 2026'!$H$31, (K63-M63-S63-Y63),'Motore 2026'!$H$31)</f>
        <v>0</v>
      </c>
      <c r="AF63" s="120">
        <f>IF((L63-N63-T63-Z63)&lt;'Motore 2021'!$H$31, (L63-N63-T63-Z63),'Motore 2021'!$H$31)</f>
        <v>0</v>
      </c>
      <c r="AG63" s="120">
        <f t="shared" si="40"/>
        <v>0</v>
      </c>
      <c r="AH63" s="120">
        <f t="shared" si="41"/>
        <v>0</v>
      </c>
      <c r="AI63" s="120">
        <f>ROUND(AG63*'Motore 2026'!$E$31,2)</f>
        <v>0</v>
      </c>
      <c r="AJ63" s="120">
        <f>ROUND(AH63*'Motore 2021'!$E$31,2)</f>
        <v>0</v>
      </c>
      <c r="AK63" s="120">
        <f t="shared" si="18"/>
        <v>0</v>
      </c>
      <c r="AL63" s="120">
        <f t="shared" si="19"/>
        <v>0</v>
      </c>
      <c r="AM63" s="120">
        <f t="shared" si="42"/>
        <v>0</v>
      </c>
      <c r="AN63" s="120">
        <f t="shared" si="43"/>
        <v>0</v>
      </c>
      <c r="AO63" s="120">
        <f>ROUND(AM63*'Motore 2026'!$E$32,2)</f>
        <v>0</v>
      </c>
      <c r="AP63" s="120">
        <f>ROUND(AN63*'Motore 2021'!$E$32,2)</f>
        <v>0</v>
      </c>
      <c r="AQ63" s="127">
        <f>IF(B63&lt;&gt;0,((Q63+R63)*Ripartizione!B63),Q63+R63)</f>
        <v>0</v>
      </c>
      <c r="AR63" s="127">
        <f>IF(B63&lt;&gt;0,((Ripartizione!B63*W63)+(Ripartizione!B63*X63)), W63+X63)</f>
        <v>0</v>
      </c>
      <c r="AS63" s="127">
        <f t="shared" si="44"/>
        <v>0</v>
      </c>
      <c r="AT63" s="127">
        <f>IF(B63&lt;&gt;0,((Ripartizione!B63*AI63)+(Ripartizione!B63*AJ63)), AI63+AJ63)</f>
        <v>0</v>
      </c>
      <c r="AU63" s="127">
        <f>IF(B63&lt;&gt;0,((Ripartizione!B63*AO63)+(Ripartizione!B63*AP63)), AO63+AP63)</f>
        <v>0</v>
      </c>
      <c r="AV63" s="127">
        <f t="shared" si="20"/>
        <v>0</v>
      </c>
      <c r="AW63" s="127">
        <f t="shared" si="21"/>
        <v>0</v>
      </c>
      <c r="AX63" s="127">
        <f>IF($C$18="SI",((C63*'Motore 2021'!$B$35) + (D63*'Motore 2021'!$B$35)),0)</f>
        <v>0</v>
      </c>
      <c r="AY63" s="128">
        <f>IF($C$18="SI",((C63*'Motore 2021'!$B$35)+(C63*'Motore 2021'!$B$35)*10% + (D63*'Motore 2021'!$B$35)+(D63*'Motore 2021'!$B$35)*10%),0)</f>
        <v>0</v>
      </c>
      <c r="AZ63" s="129">
        <f>IF($C$18="SI",(((C63*'Motore 2021'!$B$38))+((D63*'Motore 2021'!$B$38))),0)</f>
        <v>0</v>
      </c>
      <c r="BA63" s="128">
        <f>IF($C$18="SI",(((C63*'Motore 2021'!$B$38)+((C63*'Motore 2021'!$B$38)*10%))+((D63*'Motore 2021'!$B$38)+((D63*'Motore 2021'!$B$38)*10%))),0)</f>
        <v>0</v>
      </c>
      <c r="BB63" s="128">
        <f t="shared" si="22"/>
        <v>0</v>
      </c>
      <c r="BC63" s="130">
        <f t="shared" si="23"/>
        <v>0</v>
      </c>
      <c r="BD63" s="130">
        <f>IF($C$18="SI",(C63*3*('Motore 2021'!$B$41+'Motore 2021'!$B$42+'Motore 2021'!$B$43+'Motore 2021'!$B$44)),(C63*1*('Motore 2021'!$B$41+'Motore 2021'!$B$42+'Motore 2021'!$B$43+'Motore 2021'!$B$44)))</f>
        <v>0</v>
      </c>
      <c r="BE63" s="131">
        <f>IF($C$18="SI",(D63*3*('Motore 2021'!$B$41+'Motore 2021'!$B$42+'Motore 2021'!$D$43+'Motore 2021'!$B$44)),(D63*1*('Motore 2021'!$B$41+'Motore 2021'!$B$42+'Motore 2021'!$D$43+'Motore 2021'!$B$44)))</f>
        <v>0</v>
      </c>
      <c r="BF63" s="130">
        <f>IF($C$18="SI",(C63*3*('Motore 2021'!$B$41+'Motore 2021'!$B$42+'Motore 2021'!$B$43+'Motore 2021'!$B$44))+((C63*3*('Motore 2021'!$B$41+'Motore 2021'!$B$42+'Motore 2021'!$B$43+'Motore 2021'!$B$44))*10%),(C63*1*('Motore 2021'!$B$41+'Motore 2021'!$B$42+'Motore 2021'!$B$43+'Motore 2021'!$B$44))+((C63*1*('Motore 2021'!$B$41+'Motore 2021'!$B$42+'Motore 2021'!$B$43+'Motore 2021'!$B$44))*10%))</f>
        <v>0</v>
      </c>
      <c r="BG63" s="130">
        <f>IF($C$18="SI",(D63*3*('Motore 2021'!$B$41+'Motore 2021'!$B$42+'Motore 2021'!$D$43+'Motore 2021'!$B$44))+((D63*3*('Motore 2021'!$B$41+'Motore 2021'!$B$42+'Motore 2021'!$D$43+'Motore 2021'!$B$44))*10%),(D63*1*('Motore 2021'!$B$41+'Motore 2021'!$B$42+'Motore 2021'!$D$43+'Motore 2021'!$B$44))+((D63*1*('Motore 2021'!$B$41+'Motore 2021'!$B$42+'Motore 2021'!$D$43+'Motore 2021'!$B$44))*10%))</f>
        <v>0</v>
      </c>
      <c r="BH63" s="130">
        <f t="shared" si="24"/>
        <v>0</v>
      </c>
      <c r="BI63" s="130">
        <f t="shared" si="25"/>
        <v>0</v>
      </c>
      <c r="BJ63" s="130">
        <f>IF(H63&lt;&gt;0,IF($C$18="SI",((('Motore 2026'!$B$47+'Motore 2026'!$B$50+'Motore 2026'!$B$53)/365)*$F$15)+(((('Motore 2026'!$B$47+'Motore 2026'!$B$50+'Motore 2021'!$B$53)/365)*$F$15)*10%),(('Motore 2026'!$B$53/365)*$F$15)+(('Motore 2026'!$B$53/365)*$F$15)*10%),0)</f>
        <v>0</v>
      </c>
      <c r="BK63" s="130">
        <v>0</v>
      </c>
      <c r="BL63" s="130">
        <f>IF(H63&lt;&gt;0,IF($C$18="SI",((('Motore 2026'!$B$47+'Motore 2026'!$B$50+'Motore 2026'!$B$53)/365)*$F$15),(('Motore 2026'!$B$53/365)*$F$15)),0)</f>
        <v>0</v>
      </c>
      <c r="BM63" s="130">
        <v>0</v>
      </c>
      <c r="BN63" s="130">
        <f t="shared" si="26"/>
        <v>0</v>
      </c>
      <c r="BO63" s="132">
        <f t="shared" si="27"/>
        <v>0</v>
      </c>
      <c r="BP63" s="41"/>
    </row>
    <row r="64" spans="1:68" x14ac:dyDescent="0.25">
      <c r="A64" s="72" t="s">
        <v>98</v>
      </c>
      <c r="B64" s="50">
        <v>0</v>
      </c>
      <c r="C64" s="50">
        <v>0</v>
      </c>
      <c r="D64" s="135">
        <v>0</v>
      </c>
      <c r="E64" s="50">
        <f t="shared" si="17"/>
        <v>0</v>
      </c>
      <c r="F64" s="169" t="s">
        <v>8</v>
      </c>
      <c r="G64" s="69">
        <f t="shared" si="28"/>
        <v>0</v>
      </c>
      <c r="H64" s="69">
        <f t="shared" si="29"/>
        <v>0</v>
      </c>
      <c r="I64" s="70">
        <f t="shared" si="30"/>
        <v>0</v>
      </c>
      <c r="J64" s="70">
        <f t="shared" si="31"/>
        <v>0</v>
      </c>
      <c r="K64" s="71">
        <f t="shared" si="32"/>
        <v>0</v>
      </c>
      <c r="L64" s="71">
        <f t="shared" si="33"/>
        <v>0</v>
      </c>
      <c r="M64" s="120">
        <f>IF(K64&lt;'Motore 2026'!$H$28,Ripartizione!K64,'Motore 2026'!$H$28)</f>
        <v>0</v>
      </c>
      <c r="N64" s="120">
        <f>IF(L64&lt;'Motore 2021'!$H$28,Ripartizione!L64,'Motore 2021'!$H$28)</f>
        <v>0</v>
      </c>
      <c r="O64" s="120">
        <f t="shared" si="34"/>
        <v>0</v>
      </c>
      <c r="P64" s="120">
        <f t="shared" si="35"/>
        <v>0</v>
      </c>
      <c r="Q64" s="120">
        <f>ROUND(O64*'Motore 2026'!$E$28,2)</f>
        <v>0</v>
      </c>
      <c r="R64" s="120">
        <f>ROUND(P64*'Motore 2021'!$E$28,2)</f>
        <v>0</v>
      </c>
      <c r="S64" s="120">
        <f>IF((K64-M64)&lt;'Motore 2026'!$H$29,(K64-M64),'Motore 2026'!$H$29)</f>
        <v>0</v>
      </c>
      <c r="T64" s="120">
        <f>IF((L64-N64)&lt;'Motore 2021'!$H$29,(L64-N64),'Motore 2021'!$H$29)</f>
        <v>0</v>
      </c>
      <c r="U64" s="120">
        <f t="shared" si="36"/>
        <v>0</v>
      </c>
      <c r="V64" s="120">
        <f t="shared" si="37"/>
        <v>0</v>
      </c>
      <c r="W64" s="120">
        <f>ROUND(U64*'Motore 2026'!$E$29,2)</f>
        <v>0</v>
      </c>
      <c r="X64" s="120">
        <f>ROUND(V64*'Motore 2021'!$E$29,2)</f>
        <v>0</v>
      </c>
      <c r="Y64" s="120">
        <f>IF(K64-M64-S64&lt;'Motore 2026'!$H$30,(Ripartizione!K64-Ripartizione!M64-Ripartizione!S64),'Motore 2026'!$H$30)</f>
        <v>0</v>
      </c>
      <c r="Z64" s="120">
        <f>IF(L64-N64-T64&lt;'Motore 2021'!$H$30,(Ripartizione!L64-Ripartizione!N64-Ripartizione!T64),'Motore 2021'!$H$30)</f>
        <v>0</v>
      </c>
      <c r="AA64" s="120">
        <f t="shared" si="38"/>
        <v>0</v>
      </c>
      <c r="AB64" s="120">
        <f t="shared" si="39"/>
        <v>0</v>
      </c>
      <c r="AC64" s="120">
        <f>ROUND(AA64*'Motore 2026'!$E$30,2)</f>
        <v>0</v>
      </c>
      <c r="AD64" s="120">
        <f>ROUND(AB64*'Motore 2021'!$E$30,2)</f>
        <v>0</v>
      </c>
      <c r="AE64" s="120">
        <f>IF((K64-M64-S64-Y64)&lt;'Motore 2026'!$H$31, (K64-M64-S64-Y64),'Motore 2026'!$H$31)</f>
        <v>0</v>
      </c>
      <c r="AF64" s="120">
        <f>IF((L64-N64-T64-Z64)&lt;'Motore 2021'!$H$31, (L64-N64-T64-Z64),'Motore 2021'!$H$31)</f>
        <v>0</v>
      </c>
      <c r="AG64" s="120">
        <f t="shared" si="40"/>
        <v>0</v>
      </c>
      <c r="AH64" s="120">
        <f t="shared" si="41"/>
        <v>0</v>
      </c>
      <c r="AI64" s="120">
        <f>ROUND(AG64*'Motore 2026'!$E$31,2)</f>
        <v>0</v>
      </c>
      <c r="AJ64" s="120">
        <f>ROUND(AH64*'Motore 2021'!$E$31,2)</f>
        <v>0</v>
      </c>
      <c r="AK64" s="120">
        <f t="shared" si="18"/>
        <v>0</v>
      </c>
      <c r="AL64" s="120">
        <f t="shared" si="19"/>
        <v>0</v>
      </c>
      <c r="AM64" s="120">
        <f t="shared" si="42"/>
        <v>0</v>
      </c>
      <c r="AN64" s="120">
        <f t="shared" si="43"/>
        <v>0</v>
      </c>
      <c r="AO64" s="120">
        <f>ROUND(AM64*'Motore 2026'!$E$32,2)</f>
        <v>0</v>
      </c>
      <c r="AP64" s="120">
        <f>ROUND(AN64*'Motore 2021'!$E$32,2)</f>
        <v>0</v>
      </c>
      <c r="AQ64" s="127">
        <f>IF(B64&lt;&gt;0,((Q64+R64)*Ripartizione!B64),Q64+R64)</f>
        <v>0</v>
      </c>
      <c r="AR64" s="127">
        <f>IF(B64&lt;&gt;0,((Ripartizione!B64*W64)+(Ripartizione!B64*X64)), W64+X64)</f>
        <v>0</v>
      </c>
      <c r="AS64" s="127">
        <f t="shared" si="44"/>
        <v>0</v>
      </c>
      <c r="AT64" s="127">
        <f>IF(B64&lt;&gt;0,((Ripartizione!B64*AI64)+(Ripartizione!B64*AJ64)), AI64+AJ64)</f>
        <v>0</v>
      </c>
      <c r="AU64" s="127">
        <f>IF(B64&lt;&gt;0,((Ripartizione!B64*AO64)+(Ripartizione!B64*AP64)), AO64+AP64)</f>
        <v>0</v>
      </c>
      <c r="AV64" s="127">
        <f t="shared" si="20"/>
        <v>0</v>
      </c>
      <c r="AW64" s="127">
        <f t="shared" si="21"/>
        <v>0</v>
      </c>
      <c r="AX64" s="127">
        <f>IF($C$18="SI",((C64*'Motore 2021'!$B$35) + (D64*'Motore 2021'!$B$35)),0)</f>
        <v>0</v>
      </c>
      <c r="AY64" s="128">
        <f>IF($C$18="SI",((C64*'Motore 2021'!$B$35)+(C64*'Motore 2021'!$B$35)*10% + (D64*'Motore 2021'!$B$35)+(D64*'Motore 2021'!$B$35)*10%),0)</f>
        <v>0</v>
      </c>
      <c r="AZ64" s="129">
        <f>IF($C$18="SI",(((C64*'Motore 2021'!$B$38))+((D64*'Motore 2021'!$B$38))),0)</f>
        <v>0</v>
      </c>
      <c r="BA64" s="128">
        <f>IF($C$18="SI",(((C64*'Motore 2021'!$B$38)+((C64*'Motore 2021'!$B$38)*10%))+((D64*'Motore 2021'!$B$38)+((D64*'Motore 2021'!$B$38)*10%))),0)</f>
        <v>0</v>
      </c>
      <c r="BB64" s="128">
        <f t="shared" si="22"/>
        <v>0</v>
      </c>
      <c r="BC64" s="130">
        <f t="shared" si="23"/>
        <v>0</v>
      </c>
      <c r="BD64" s="130">
        <f>IF($C$18="SI",(C64*3*('Motore 2021'!$B$41+'Motore 2021'!$B$42+'Motore 2021'!$B$43+'Motore 2021'!$B$44)),(C64*1*('Motore 2021'!$B$41+'Motore 2021'!$B$42+'Motore 2021'!$B$43+'Motore 2021'!$B$44)))</f>
        <v>0</v>
      </c>
      <c r="BE64" s="131">
        <f>IF($C$18="SI",(D64*3*('Motore 2021'!$B$41+'Motore 2021'!$B$42+'Motore 2021'!$D$43+'Motore 2021'!$B$44)),(D64*1*('Motore 2021'!$B$41+'Motore 2021'!$B$42+'Motore 2021'!$D$43+'Motore 2021'!$B$44)))</f>
        <v>0</v>
      </c>
      <c r="BF64" s="130">
        <f>IF($C$18="SI",(C64*3*('Motore 2021'!$B$41+'Motore 2021'!$B$42+'Motore 2021'!$B$43+'Motore 2021'!$B$44))+((C64*3*('Motore 2021'!$B$41+'Motore 2021'!$B$42+'Motore 2021'!$B$43+'Motore 2021'!$B$44))*10%),(C64*1*('Motore 2021'!$B$41+'Motore 2021'!$B$42+'Motore 2021'!$B$43+'Motore 2021'!$B$44))+((C64*1*('Motore 2021'!$B$41+'Motore 2021'!$B$42+'Motore 2021'!$B$43+'Motore 2021'!$B$44))*10%))</f>
        <v>0</v>
      </c>
      <c r="BG64" s="130">
        <f>IF($C$18="SI",(D64*3*('Motore 2021'!$B$41+'Motore 2021'!$B$42+'Motore 2021'!$D$43+'Motore 2021'!$B$44))+((D64*3*('Motore 2021'!$B$41+'Motore 2021'!$B$42+'Motore 2021'!$D$43+'Motore 2021'!$B$44))*10%),(D64*1*('Motore 2021'!$B$41+'Motore 2021'!$B$42+'Motore 2021'!$D$43+'Motore 2021'!$B$44))+((D64*1*('Motore 2021'!$B$41+'Motore 2021'!$B$42+'Motore 2021'!$D$43+'Motore 2021'!$B$44))*10%))</f>
        <v>0</v>
      </c>
      <c r="BH64" s="130">
        <f t="shared" si="24"/>
        <v>0</v>
      </c>
      <c r="BI64" s="130">
        <f t="shared" si="25"/>
        <v>0</v>
      </c>
      <c r="BJ64" s="130">
        <f>IF(H64&lt;&gt;0,IF($C$18="SI",((('Motore 2026'!$B$47+'Motore 2026'!$B$50+'Motore 2026'!$B$53)/365)*$F$15)+(((('Motore 2026'!$B$47+'Motore 2026'!$B$50+'Motore 2021'!$B$53)/365)*$F$15)*10%),(('Motore 2026'!$B$53/365)*$F$15)+(('Motore 2026'!$B$53/365)*$F$15)*10%),0)</f>
        <v>0</v>
      </c>
      <c r="BK64" s="130">
        <v>0</v>
      </c>
      <c r="BL64" s="130">
        <f>IF(H64&lt;&gt;0,IF($C$18="SI",((('Motore 2026'!$B$47+'Motore 2026'!$B$50+'Motore 2026'!$B$53)/365)*$F$15),(('Motore 2026'!$B$53/365)*$F$15)),0)</f>
        <v>0</v>
      </c>
      <c r="BM64" s="130">
        <v>0</v>
      </c>
      <c r="BN64" s="130">
        <f t="shared" si="26"/>
        <v>0</v>
      </c>
      <c r="BO64" s="132">
        <f t="shared" si="27"/>
        <v>0</v>
      </c>
      <c r="BP64" s="41"/>
    </row>
    <row r="65" spans="1:68" x14ac:dyDescent="0.25">
      <c r="A65" s="72" t="s">
        <v>99</v>
      </c>
      <c r="B65" s="50">
        <v>0</v>
      </c>
      <c r="C65" s="50">
        <v>0</v>
      </c>
      <c r="D65" s="135">
        <v>0</v>
      </c>
      <c r="E65" s="50">
        <f t="shared" si="17"/>
        <v>0</v>
      </c>
      <c r="F65" s="169" t="s">
        <v>8</v>
      </c>
      <c r="G65" s="69">
        <f t="shared" si="28"/>
        <v>0</v>
      </c>
      <c r="H65" s="69">
        <f t="shared" si="29"/>
        <v>0</v>
      </c>
      <c r="I65" s="70">
        <f t="shared" si="30"/>
        <v>0</v>
      </c>
      <c r="J65" s="70">
        <f t="shared" si="31"/>
        <v>0</v>
      </c>
      <c r="K65" s="71">
        <f t="shared" si="32"/>
        <v>0</v>
      </c>
      <c r="L65" s="71">
        <f t="shared" si="33"/>
        <v>0</v>
      </c>
      <c r="M65" s="120">
        <f>IF(K65&lt;'Motore 2026'!$H$28,Ripartizione!K65,'Motore 2026'!$H$28)</f>
        <v>0</v>
      </c>
      <c r="N65" s="120">
        <f>IF(L65&lt;'Motore 2021'!$H$28,Ripartizione!L65,'Motore 2021'!$H$28)</f>
        <v>0</v>
      </c>
      <c r="O65" s="120">
        <f t="shared" si="34"/>
        <v>0</v>
      </c>
      <c r="P65" s="120">
        <f t="shared" si="35"/>
        <v>0</v>
      </c>
      <c r="Q65" s="120">
        <f>ROUND(O65*'Motore 2026'!$E$28,2)</f>
        <v>0</v>
      </c>
      <c r="R65" s="120">
        <f>ROUND(P65*'Motore 2021'!$E$28,2)</f>
        <v>0</v>
      </c>
      <c r="S65" s="120">
        <f>IF((K65-M65)&lt;'Motore 2026'!$H$29,(K65-M65),'Motore 2026'!$H$29)</f>
        <v>0</v>
      </c>
      <c r="T65" s="120">
        <f>IF((L65-N65)&lt;'Motore 2021'!$H$29,(L65-N65),'Motore 2021'!$H$29)</f>
        <v>0</v>
      </c>
      <c r="U65" s="120">
        <f t="shared" si="36"/>
        <v>0</v>
      </c>
      <c r="V65" s="120">
        <f t="shared" si="37"/>
        <v>0</v>
      </c>
      <c r="W65" s="120">
        <f>ROUND(U65*'Motore 2026'!$E$29,2)</f>
        <v>0</v>
      </c>
      <c r="X65" s="120">
        <f>ROUND(V65*'Motore 2021'!$E$29,2)</f>
        <v>0</v>
      </c>
      <c r="Y65" s="120">
        <f>IF(K65-M65-S65&lt;'Motore 2026'!$H$30,(Ripartizione!K65-Ripartizione!M65-Ripartizione!S65),'Motore 2026'!$H$30)</f>
        <v>0</v>
      </c>
      <c r="Z65" s="120">
        <f>IF(L65-N65-T65&lt;'Motore 2021'!$H$30,(Ripartizione!L65-Ripartizione!N65-Ripartizione!T65),'Motore 2021'!$H$30)</f>
        <v>0</v>
      </c>
      <c r="AA65" s="120">
        <f t="shared" si="38"/>
        <v>0</v>
      </c>
      <c r="AB65" s="120">
        <f t="shared" si="39"/>
        <v>0</v>
      </c>
      <c r="AC65" s="120">
        <f>ROUND(AA65*'Motore 2026'!$E$30,2)</f>
        <v>0</v>
      </c>
      <c r="AD65" s="120">
        <f>ROUND(AB65*'Motore 2021'!$E$30,2)</f>
        <v>0</v>
      </c>
      <c r="AE65" s="120">
        <f>IF((K65-M65-S65-Y65)&lt;'Motore 2026'!$H$31, (K65-M65-S65-Y65),'Motore 2026'!$H$31)</f>
        <v>0</v>
      </c>
      <c r="AF65" s="120">
        <f>IF((L65-N65-T65-Z65)&lt;'Motore 2021'!$H$31, (L65-N65-T65-Z65),'Motore 2021'!$H$31)</f>
        <v>0</v>
      </c>
      <c r="AG65" s="120">
        <f t="shared" si="40"/>
        <v>0</v>
      </c>
      <c r="AH65" s="120">
        <f t="shared" si="41"/>
        <v>0</v>
      </c>
      <c r="AI65" s="120">
        <f>ROUND(AG65*'Motore 2026'!$E$31,2)</f>
        <v>0</v>
      </c>
      <c r="AJ65" s="120">
        <f>ROUND(AH65*'Motore 2021'!$E$31,2)</f>
        <v>0</v>
      </c>
      <c r="AK65" s="120">
        <f t="shared" si="18"/>
        <v>0</v>
      </c>
      <c r="AL65" s="120">
        <f t="shared" si="19"/>
        <v>0</v>
      </c>
      <c r="AM65" s="120">
        <f t="shared" si="42"/>
        <v>0</v>
      </c>
      <c r="AN65" s="120">
        <f t="shared" si="43"/>
        <v>0</v>
      </c>
      <c r="AO65" s="120">
        <f>ROUND(AM65*'Motore 2026'!$E$32,2)</f>
        <v>0</v>
      </c>
      <c r="AP65" s="120">
        <f>ROUND(AN65*'Motore 2021'!$E$32,2)</f>
        <v>0</v>
      </c>
      <c r="AQ65" s="127">
        <f>IF(B65&lt;&gt;0,((Q65+R65)*Ripartizione!B65),Q65+R65)</f>
        <v>0</v>
      </c>
      <c r="AR65" s="127">
        <f>IF(B65&lt;&gt;0,((Ripartizione!B65*W65)+(Ripartizione!B65*X65)), W65+X65)</f>
        <v>0</v>
      </c>
      <c r="AS65" s="127">
        <f t="shared" si="44"/>
        <v>0</v>
      </c>
      <c r="AT65" s="127">
        <f>IF(B65&lt;&gt;0,((Ripartizione!B65*AI65)+(Ripartizione!B65*AJ65)), AI65+AJ65)</f>
        <v>0</v>
      </c>
      <c r="AU65" s="127">
        <f>IF(B65&lt;&gt;0,((Ripartizione!B65*AO65)+(Ripartizione!B65*AP65)), AO65+AP65)</f>
        <v>0</v>
      </c>
      <c r="AV65" s="127">
        <f t="shared" si="20"/>
        <v>0</v>
      </c>
      <c r="AW65" s="127">
        <f t="shared" si="21"/>
        <v>0</v>
      </c>
      <c r="AX65" s="127">
        <f>IF($C$18="SI",((C65*'Motore 2021'!$B$35) + (D65*'Motore 2021'!$B$35)),0)</f>
        <v>0</v>
      </c>
      <c r="AY65" s="128">
        <f>IF($C$18="SI",((C65*'Motore 2021'!$B$35)+(C65*'Motore 2021'!$B$35)*10% + (D65*'Motore 2021'!$B$35)+(D65*'Motore 2021'!$B$35)*10%),0)</f>
        <v>0</v>
      </c>
      <c r="AZ65" s="129">
        <f>IF($C$18="SI",(((C65*'Motore 2021'!$B$38))+((D65*'Motore 2021'!$B$38))),0)</f>
        <v>0</v>
      </c>
      <c r="BA65" s="128">
        <f>IF($C$18="SI",(((C65*'Motore 2021'!$B$38)+((C65*'Motore 2021'!$B$38)*10%))+((D65*'Motore 2021'!$B$38)+((D65*'Motore 2021'!$B$38)*10%))),0)</f>
        <v>0</v>
      </c>
      <c r="BB65" s="128">
        <f t="shared" si="22"/>
        <v>0</v>
      </c>
      <c r="BC65" s="130">
        <f t="shared" si="23"/>
        <v>0</v>
      </c>
      <c r="BD65" s="130">
        <f>IF($C$18="SI",(C65*3*('Motore 2021'!$B$41+'Motore 2021'!$B$42+'Motore 2021'!$B$43+'Motore 2021'!$B$44)),(C65*1*('Motore 2021'!$B$41+'Motore 2021'!$B$42+'Motore 2021'!$B$43+'Motore 2021'!$B$44)))</f>
        <v>0</v>
      </c>
      <c r="BE65" s="131">
        <f>IF($C$18="SI",(D65*3*('Motore 2021'!$B$41+'Motore 2021'!$B$42+'Motore 2021'!$D$43+'Motore 2021'!$B$44)),(D65*1*('Motore 2021'!$B$41+'Motore 2021'!$B$42+'Motore 2021'!$D$43+'Motore 2021'!$B$44)))</f>
        <v>0</v>
      </c>
      <c r="BF65" s="130">
        <f>IF($C$18="SI",(C65*3*('Motore 2021'!$B$41+'Motore 2021'!$B$42+'Motore 2021'!$B$43+'Motore 2021'!$B$44))+((C65*3*('Motore 2021'!$B$41+'Motore 2021'!$B$42+'Motore 2021'!$B$43+'Motore 2021'!$B$44))*10%),(C65*1*('Motore 2021'!$B$41+'Motore 2021'!$B$42+'Motore 2021'!$B$43+'Motore 2021'!$B$44))+((C65*1*('Motore 2021'!$B$41+'Motore 2021'!$B$42+'Motore 2021'!$B$43+'Motore 2021'!$B$44))*10%))</f>
        <v>0</v>
      </c>
      <c r="BG65" s="130">
        <f>IF($C$18="SI",(D65*3*('Motore 2021'!$B$41+'Motore 2021'!$B$42+'Motore 2021'!$D$43+'Motore 2021'!$B$44))+((D65*3*('Motore 2021'!$B$41+'Motore 2021'!$B$42+'Motore 2021'!$D$43+'Motore 2021'!$B$44))*10%),(D65*1*('Motore 2021'!$B$41+'Motore 2021'!$B$42+'Motore 2021'!$D$43+'Motore 2021'!$B$44))+((D65*1*('Motore 2021'!$B$41+'Motore 2021'!$B$42+'Motore 2021'!$D$43+'Motore 2021'!$B$44))*10%))</f>
        <v>0</v>
      </c>
      <c r="BH65" s="130">
        <f t="shared" si="24"/>
        <v>0</v>
      </c>
      <c r="BI65" s="130">
        <f t="shared" si="25"/>
        <v>0</v>
      </c>
      <c r="BJ65" s="130">
        <f>IF(H65&lt;&gt;0,IF($C$18="SI",((('Motore 2026'!$B$47+'Motore 2026'!$B$50+'Motore 2026'!$B$53)/365)*$F$15)+(((('Motore 2026'!$B$47+'Motore 2026'!$B$50+'Motore 2021'!$B$53)/365)*$F$15)*10%),(('Motore 2026'!$B$53/365)*$F$15)+(('Motore 2026'!$B$53/365)*$F$15)*10%),0)</f>
        <v>0</v>
      </c>
      <c r="BK65" s="130">
        <v>0</v>
      </c>
      <c r="BL65" s="130">
        <f>IF(H65&lt;&gt;0,IF($C$18="SI",((('Motore 2026'!$B$47+'Motore 2026'!$B$50+'Motore 2026'!$B$53)/365)*$F$15),(('Motore 2026'!$B$53/365)*$F$15)),0)</f>
        <v>0</v>
      </c>
      <c r="BM65" s="130">
        <v>0</v>
      </c>
      <c r="BN65" s="130">
        <f t="shared" si="26"/>
        <v>0</v>
      </c>
      <c r="BO65" s="132">
        <f t="shared" si="27"/>
        <v>0</v>
      </c>
      <c r="BP65" s="41"/>
    </row>
    <row r="66" spans="1:68" x14ac:dyDescent="0.25">
      <c r="A66" s="72" t="s">
        <v>100</v>
      </c>
      <c r="B66" s="50">
        <v>0</v>
      </c>
      <c r="C66" s="50">
        <v>0</v>
      </c>
      <c r="D66" s="135">
        <v>0</v>
      </c>
      <c r="E66" s="50">
        <f t="shared" si="17"/>
        <v>0</v>
      </c>
      <c r="F66" s="169" t="s">
        <v>8</v>
      </c>
      <c r="G66" s="69">
        <f t="shared" si="28"/>
        <v>0</v>
      </c>
      <c r="H66" s="69">
        <f t="shared" si="29"/>
        <v>0</v>
      </c>
      <c r="I66" s="70">
        <f t="shared" si="30"/>
        <v>0</v>
      </c>
      <c r="J66" s="70">
        <f t="shared" si="31"/>
        <v>0</v>
      </c>
      <c r="K66" s="71">
        <f t="shared" si="32"/>
        <v>0</v>
      </c>
      <c r="L66" s="71">
        <f t="shared" si="33"/>
        <v>0</v>
      </c>
      <c r="M66" s="120">
        <f>IF(K66&lt;'Motore 2026'!$H$28,Ripartizione!K66,'Motore 2026'!$H$28)</f>
        <v>0</v>
      </c>
      <c r="N66" s="120">
        <f>IF(L66&lt;'Motore 2021'!$H$28,Ripartizione!L66,'Motore 2021'!$H$28)</f>
        <v>0</v>
      </c>
      <c r="O66" s="120">
        <f t="shared" si="34"/>
        <v>0</v>
      </c>
      <c r="P66" s="120">
        <f t="shared" si="35"/>
        <v>0</v>
      </c>
      <c r="Q66" s="120">
        <f>ROUND(O66*'Motore 2026'!$E$28,2)</f>
        <v>0</v>
      </c>
      <c r="R66" s="120">
        <f>ROUND(P66*'Motore 2021'!$E$28,2)</f>
        <v>0</v>
      </c>
      <c r="S66" s="120">
        <f>IF((K66-M66)&lt;'Motore 2026'!$H$29,(K66-M66),'Motore 2026'!$H$29)</f>
        <v>0</v>
      </c>
      <c r="T66" s="120">
        <f>IF((L66-N66)&lt;'Motore 2021'!$H$29,(L66-N66),'Motore 2021'!$H$29)</f>
        <v>0</v>
      </c>
      <c r="U66" s="120">
        <f t="shared" si="36"/>
        <v>0</v>
      </c>
      <c r="V66" s="120">
        <f t="shared" si="37"/>
        <v>0</v>
      </c>
      <c r="W66" s="120">
        <f>ROUND(U66*'Motore 2026'!$E$29,2)</f>
        <v>0</v>
      </c>
      <c r="X66" s="120">
        <f>ROUND(V66*'Motore 2021'!$E$29,2)</f>
        <v>0</v>
      </c>
      <c r="Y66" s="120">
        <f>IF(K66-M66-S66&lt;'Motore 2026'!$H$30,(Ripartizione!K66-Ripartizione!M66-Ripartizione!S66),'Motore 2026'!$H$30)</f>
        <v>0</v>
      </c>
      <c r="Z66" s="120">
        <f>IF(L66-N66-T66&lt;'Motore 2021'!$H$30,(Ripartizione!L66-Ripartizione!N66-Ripartizione!T66),'Motore 2021'!$H$30)</f>
        <v>0</v>
      </c>
      <c r="AA66" s="120">
        <f t="shared" si="38"/>
        <v>0</v>
      </c>
      <c r="AB66" s="120">
        <f t="shared" si="39"/>
        <v>0</v>
      </c>
      <c r="AC66" s="120">
        <f>ROUND(AA66*'Motore 2026'!$E$30,2)</f>
        <v>0</v>
      </c>
      <c r="AD66" s="120">
        <f>ROUND(AB66*'Motore 2021'!$E$30,2)</f>
        <v>0</v>
      </c>
      <c r="AE66" s="120">
        <f>IF((K66-M66-S66-Y66)&lt;'Motore 2026'!$H$31, (K66-M66-S66-Y66),'Motore 2026'!$H$31)</f>
        <v>0</v>
      </c>
      <c r="AF66" s="120">
        <f>IF((L66-N66-T66-Z66)&lt;'Motore 2021'!$H$31, (L66-N66-T66-Z66),'Motore 2021'!$H$31)</f>
        <v>0</v>
      </c>
      <c r="AG66" s="120">
        <f t="shared" si="40"/>
        <v>0</v>
      </c>
      <c r="AH66" s="120">
        <f t="shared" si="41"/>
        <v>0</v>
      </c>
      <c r="AI66" s="120">
        <f>ROUND(AG66*'Motore 2026'!$E$31,2)</f>
        <v>0</v>
      </c>
      <c r="AJ66" s="120">
        <f>ROUND(AH66*'Motore 2021'!$E$31,2)</f>
        <v>0</v>
      </c>
      <c r="AK66" s="120">
        <f t="shared" si="18"/>
        <v>0</v>
      </c>
      <c r="AL66" s="120">
        <f t="shared" si="19"/>
        <v>0</v>
      </c>
      <c r="AM66" s="120">
        <f t="shared" si="42"/>
        <v>0</v>
      </c>
      <c r="AN66" s="120">
        <f t="shared" si="43"/>
        <v>0</v>
      </c>
      <c r="AO66" s="120">
        <f>ROUND(AM66*'Motore 2026'!$E$32,2)</f>
        <v>0</v>
      </c>
      <c r="AP66" s="120">
        <f>ROUND(AN66*'Motore 2021'!$E$32,2)</f>
        <v>0</v>
      </c>
      <c r="AQ66" s="127">
        <f>IF(B66&lt;&gt;0,((Q66+R66)*Ripartizione!B66),Q66+R66)</f>
        <v>0</v>
      </c>
      <c r="AR66" s="127">
        <f>IF(B66&lt;&gt;0,((Ripartizione!B66*W66)+(Ripartizione!B66*X66)), W66+X66)</f>
        <v>0</v>
      </c>
      <c r="AS66" s="127">
        <f t="shared" si="44"/>
        <v>0</v>
      </c>
      <c r="AT66" s="127">
        <f>IF(B66&lt;&gt;0,((Ripartizione!B66*AI66)+(Ripartizione!B66*AJ66)), AI66+AJ66)</f>
        <v>0</v>
      </c>
      <c r="AU66" s="127">
        <f>IF(B66&lt;&gt;0,((Ripartizione!B66*AO66)+(Ripartizione!B66*AP66)), AO66+AP66)</f>
        <v>0</v>
      </c>
      <c r="AV66" s="127">
        <f t="shared" si="20"/>
        <v>0</v>
      </c>
      <c r="AW66" s="127">
        <f t="shared" si="21"/>
        <v>0</v>
      </c>
      <c r="AX66" s="127">
        <f>IF($C$18="SI",((C66*'Motore 2021'!$B$35) + (D66*'Motore 2021'!$B$35)),0)</f>
        <v>0</v>
      </c>
      <c r="AY66" s="128">
        <f>IF($C$18="SI",((C66*'Motore 2021'!$B$35)+(C66*'Motore 2021'!$B$35)*10% + (D66*'Motore 2021'!$B$35)+(D66*'Motore 2021'!$B$35)*10%),0)</f>
        <v>0</v>
      </c>
      <c r="AZ66" s="129">
        <f>IF($C$18="SI",(((C66*'Motore 2021'!$B$38))+((D66*'Motore 2021'!$B$38))),0)</f>
        <v>0</v>
      </c>
      <c r="BA66" s="128">
        <f>IF($C$18="SI",(((C66*'Motore 2021'!$B$38)+((C66*'Motore 2021'!$B$38)*10%))+((D66*'Motore 2021'!$B$38)+((D66*'Motore 2021'!$B$38)*10%))),0)</f>
        <v>0</v>
      </c>
      <c r="BB66" s="128">
        <f t="shared" si="22"/>
        <v>0</v>
      </c>
      <c r="BC66" s="130">
        <f t="shared" si="23"/>
        <v>0</v>
      </c>
      <c r="BD66" s="130">
        <f>IF($C$18="SI",(C66*3*('Motore 2021'!$B$41+'Motore 2021'!$B$42+'Motore 2021'!$B$43+'Motore 2021'!$B$44)),(C66*1*('Motore 2021'!$B$41+'Motore 2021'!$B$42+'Motore 2021'!$B$43+'Motore 2021'!$B$44)))</f>
        <v>0</v>
      </c>
      <c r="BE66" s="131">
        <f>IF($C$18="SI",(D66*3*('Motore 2021'!$B$41+'Motore 2021'!$B$42+'Motore 2021'!$D$43+'Motore 2021'!$B$44)),(D66*1*('Motore 2021'!$B$41+'Motore 2021'!$B$42+'Motore 2021'!$D$43+'Motore 2021'!$B$44)))</f>
        <v>0</v>
      </c>
      <c r="BF66" s="130">
        <f>IF($C$18="SI",(C66*3*('Motore 2021'!$B$41+'Motore 2021'!$B$42+'Motore 2021'!$B$43+'Motore 2021'!$B$44))+((C66*3*('Motore 2021'!$B$41+'Motore 2021'!$B$42+'Motore 2021'!$B$43+'Motore 2021'!$B$44))*10%),(C66*1*('Motore 2021'!$B$41+'Motore 2021'!$B$42+'Motore 2021'!$B$43+'Motore 2021'!$B$44))+((C66*1*('Motore 2021'!$B$41+'Motore 2021'!$B$42+'Motore 2021'!$B$43+'Motore 2021'!$B$44))*10%))</f>
        <v>0</v>
      </c>
      <c r="BG66" s="130">
        <f>IF($C$18="SI",(D66*3*('Motore 2021'!$B$41+'Motore 2021'!$B$42+'Motore 2021'!$D$43+'Motore 2021'!$B$44))+((D66*3*('Motore 2021'!$B$41+'Motore 2021'!$B$42+'Motore 2021'!$D$43+'Motore 2021'!$B$44))*10%),(D66*1*('Motore 2021'!$B$41+'Motore 2021'!$B$42+'Motore 2021'!$D$43+'Motore 2021'!$B$44))+((D66*1*('Motore 2021'!$B$41+'Motore 2021'!$B$42+'Motore 2021'!$D$43+'Motore 2021'!$B$44))*10%))</f>
        <v>0</v>
      </c>
      <c r="BH66" s="130">
        <f t="shared" si="24"/>
        <v>0</v>
      </c>
      <c r="BI66" s="130">
        <f t="shared" si="25"/>
        <v>0</v>
      </c>
      <c r="BJ66" s="130">
        <f>IF(H66&lt;&gt;0,IF($C$18="SI",((('Motore 2026'!$B$47+'Motore 2026'!$B$50+'Motore 2026'!$B$53)/365)*$F$15)+(((('Motore 2026'!$B$47+'Motore 2026'!$B$50+'Motore 2021'!$B$53)/365)*$F$15)*10%),(('Motore 2026'!$B$53/365)*$F$15)+(('Motore 2026'!$B$53/365)*$F$15)*10%),0)</f>
        <v>0</v>
      </c>
      <c r="BK66" s="130">
        <v>0</v>
      </c>
      <c r="BL66" s="130">
        <f>IF(H66&lt;&gt;0,IF($C$18="SI",((('Motore 2026'!$B$47+'Motore 2026'!$B$50+'Motore 2026'!$B$53)/365)*$F$15),(('Motore 2026'!$B$53/365)*$F$15)),0)</f>
        <v>0</v>
      </c>
      <c r="BM66" s="130">
        <v>0</v>
      </c>
      <c r="BN66" s="130">
        <f t="shared" si="26"/>
        <v>0</v>
      </c>
      <c r="BO66" s="132">
        <f t="shared" si="27"/>
        <v>0</v>
      </c>
      <c r="BP66" s="41"/>
    </row>
    <row r="67" spans="1:68" x14ac:dyDescent="0.25">
      <c r="A67" s="72" t="s">
        <v>101</v>
      </c>
      <c r="B67" s="50">
        <v>0</v>
      </c>
      <c r="C67" s="50">
        <v>0</v>
      </c>
      <c r="D67" s="135">
        <v>0</v>
      </c>
      <c r="E67" s="50">
        <f t="shared" si="17"/>
        <v>0</v>
      </c>
      <c r="F67" s="169" t="s">
        <v>8</v>
      </c>
      <c r="G67" s="69">
        <f t="shared" si="28"/>
        <v>0</v>
      </c>
      <c r="H67" s="69">
        <f t="shared" si="29"/>
        <v>0</v>
      </c>
      <c r="I67" s="70">
        <f t="shared" si="30"/>
        <v>0</v>
      </c>
      <c r="J67" s="70">
        <f t="shared" si="31"/>
        <v>0</v>
      </c>
      <c r="K67" s="71">
        <f t="shared" si="32"/>
        <v>0</v>
      </c>
      <c r="L67" s="71">
        <f t="shared" si="33"/>
        <v>0</v>
      </c>
      <c r="M67" s="120">
        <f>IF(K67&lt;'Motore 2026'!$H$28,Ripartizione!K67,'Motore 2026'!$H$28)</f>
        <v>0</v>
      </c>
      <c r="N67" s="120">
        <f>IF(L67&lt;'Motore 2021'!$H$28,Ripartizione!L67,'Motore 2021'!$H$28)</f>
        <v>0</v>
      </c>
      <c r="O67" s="120">
        <f t="shared" si="34"/>
        <v>0</v>
      </c>
      <c r="P67" s="120">
        <f t="shared" si="35"/>
        <v>0</v>
      </c>
      <c r="Q67" s="120">
        <f>ROUND(O67*'Motore 2026'!$E$28,2)</f>
        <v>0</v>
      </c>
      <c r="R67" s="120">
        <f>ROUND(P67*'Motore 2021'!$E$28,2)</f>
        <v>0</v>
      </c>
      <c r="S67" s="120">
        <f>IF((K67-M67)&lt;'Motore 2026'!$H$29,(K67-M67),'Motore 2026'!$H$29)</f>
        <v>0</v>
      </c>
      <c r="T67" s="120">
        <f>IF((L67-N67)&lt;'Motore 2021'!$H$29,(L67-N67),'Motore 2021'!$H$29)</f>
        <v>0</v>
      </c>
      <c r="U67" s="120">
        <f t="shared" si="36"/>
        <v>0</v>
      </c>
      <c r="V67" s="120">
        <f t="shared" si="37"/>
        <v>0</v>
      </c>
      <c r="W67" s="120">
        <f>ROUND(U67*'Motore 2026'!$E$29,2)</f>
        <v>0</v>
      </c>
      <c r="X67" s="120">
        <f>ROUND(V67*'Motore 2021'!$E$29,2)</f>
        <v>0</v>
      </c>
      <c r="Y67" s="120">
        <f>IF(K67-M67-S67&lt;'Motore 2026'!$H$30,(Ripartizione!K67-Ripartizione!M67-Ripartizione!S67),'Motore 2026'!$H$30)</f>
        <v>0</v>
      </c>
      <c r="Z67" s="120">
        <f>IF(L67-N67-T67&lt;'Motore 2021'!$H$30,(Ripartizione!L67-Ripartizione!N67-Ripartizione!T67),'Motore 2021'!$H$30)</f>
        <v>0</v>
      </c>
      <c r="AA67" s="120">
        <f t="shared" si="38"/>
        <v>0</v>
      </c>
      <c r="AB67" s="120">
        <f t="shared" si="39"/>
        <v>0</v>
      </c>
      <c r="AC67" s="120">
        <f>ROUND(AA67*'Motore 2026'!$E$30,2)</f>
        <v>0</v>
      </c>
      <c r="AD67" s="120">
        <f>ROUND(AB67*'Motore 2021'!$E$30,2)</f>
        <v>0</v>
      </c>
      <c r="AE67" s="120">
        <f>IF((K67-M67-S67-Y67)&lt;'Motore 2026'!$H$31, (K67-M67-S67-Y67),'Motore 2026'!$H$31)</f>
        <v>0</v>
      </c>
      <c r="AF67" s="120">
        <f>IF((L67-N67-T67-Z67)&lt;'Motore 2021'!$H$31, (L67-N67-T67-Z67),'Motore 2021'!$H$31)</f>
        <v>0</v>
      </c>
      <c r="AG67" s="120">
        <f t="shared" si="40"/>
        <v>0</v>
      </c>
      <c r="AH67" s="120">
        <f t="shared" si="41"/>
        <v>0</v>
      </c>
      <c r="AI67" s="120">
        <f>ROUND(AG67*'Motore 2026'!$E$31,2)</f>
        <v>0</v>
      </c>
      <c r="AJ67" s="120">
        <f>ROUND(AH67*'Motore 2021'!$E$31,2)</f>
        <v>0</v>
      </c>
      <c r="AK67" s="120">
        <f t="shared" si="18"/>
        <v>0</v>
      </c>
      <c r="AL67" s="120">
        <f t="shared" si="19"/>
        <v>0</v>
      </c>
      <c r="AM67" s="120">
        <f t="shared" si="42"/>
        <v>0</v>
      </c>
      <c r="AN67" s="120">
        <f t="shared" si="43"/>
        <v>0</v>
      </c>
      <c r="AO67" s="120">
        <f>ROUND(AM67*'Motore 2026'!$E$32,2)</f>
        <v>0</v>
      </c>
      <c r="AP67" s="120">
        <f>ROUND(AN67*'Motore 2021'!$E$32,2)</f>
        <v>0</v>
      </c>
      <c r="AQ67" s="127">
        <f>IF(B67&lt;&gt;0,((Q67+R67)*Ripartizione!B67),Q67+R67)</f>
        <v>0</v>
      </c>
      <c r="AR67" s="127">
        <f>IF(B67&lt;&gt;0,((Ripartizione!B67*W67)+(Ripartizione!B67*X67)), W67+X67)</f>
        <v>0</v>
      </c>
      <c r="AS67" s="127">
        <f t="shared" si="44"/>
        <v>0</v>
      </c>
      <c r="AT67" s="127">
        <f>IF(B67&lt;&gt;0,((Ripartizione!B67*AI67)+(Ripartizione!B67*AJ67)), AI67+AJ67)</f>
        <v>0</v>
      </c>
      <c r="AU67" s="127">
        <f>IF(B67&lt;&gt;0,((Ripartizione!B67*AO67)+(Ripartizione!B67*AP67)), AO67+AP67)</f>
        <v>0</v>
      </c>
      <c r="AV67" s="127">
        <f t="shared" si="20"/>
        <v>0</v>
      </c>
      <c r="AW67" s="127">
        <f t="shared" si="21"/>
        <v>0</v>
      </c>
      <c r="AX67" s="127">
        <f>IF($C$18="SI",((C67*'Motore 2021'!$B$35) + (D67*'Motore 2021'!$B$35)),0)</f>
        <v>0</v>
      </c>
      <c r="AY67" s="128">
        <f>IF($C$18="SI",((C67*'Motore 2021'!$B$35)+(C67*'Motore 2021'!$B$35)*10% + (D67*'Motore 2021'!$B$35)+(D67*'Motore 2021'!$B$35)*10%),0)</f>
        <v>0</v>
      </c>
      <c r="AZ67" s="129">
        <f>IF($C$18="SI",(((C67*'Motore 2021'!$B$38))+((D67*'Motore 2021'!$B$38))),0)</f>
        <v>0</v>
      </c>
      <c r="BA67" s="128">
        <f>IF($C$18="SI",(((C67*'Motore 2021'!$B$38)+((C67*'Motore 2021'!$B$38)*10%))+((D67*'Motore 2021'!$B$38)+((D67*'Motore 2021'!$B$38)*10%))),0)</f>
        <v>0</v>
      </c>
      <c r="BB67" s="128">
        <f t="shared" si="22"/>
        <v>0</v>
      </c>
      <c r="BC67" s="130">
        <f t="shared" si="23"/>
        <v>0</v>
      </c>
      <c r="BD67" s="130">
        <f>IF($C$18="SI",(C67*3*('Motore 2021'!$B$41+'Motore 2021'!$B$42+'Motore 2021'!$B$43+'Motore 2021'!$B$44)),(C67*1*('Motore 2021'!$B$41+'Motore 2021'!$B$42+'Motore 2021'!$B$43+'Motore 2021'!$B$44)))</f>
        <v>0</v>
      </c>
      <c r="BE67" s="131">
        <f>IF($C$18="SI",(D67*3*('Motore 2021'!$B$41+'Motore 2021'!$B$42+'Motore 2021'!$D$43+'Motore 2021'!$B$44)),(D67*1*('Motore 2021'!$B$41+'Motore 2021'!$B$42+'Motore 2021'!$D$43+'Motore 2021'!$B$44)))</f>
        <v>0</v>
      </c>
      <c r="BF67" s="130">
        <f>IF($C$18="SI",(C67*3*('Motore 2021'!$B$41+'Motore 2021'!$B$42+'Motore 2021'!$B$43+'Motore 2021'!$B$44))+((C67*3*('Motore 2021'!$B$41+'Motore 2021'!$B$42+'Motore 2021'!$B$43+'Motore 2021'!$B$44))*10%),(C67*1*('Motore 2021'!$B$41+'Motore 2021'!$B$42+'Motore 2021'!$B$43+'Motore 2021'!$B$44))+((C67*1*('Motore 2021'!$B$41+'Motore 2021'!$B$42+'Motore 2021'!$B$43+'Motore 2021'!$B$44))*10%))</f>
        <v>0</v>
      </c>
      <c r="BG67" s="130">
        <f>IF($C$18="SI",(D67*3*('Motore 2021'!$B$41+'Motore 2021'!$B$42+'Motore 2021'!$D$43+'Motore 2021'!$B$44))+((D67*3*('Motore 2021'!$B$41+'Motore 2021'!$B$42+'Motore 2021'!$D$43+'Motore 2021'!$B$44))*10%),(D67*1*('Motore 2021'!$B$41+'Motore 2021'!$B$42+'Motore 2021'!$D$43+'Motore 2021'!$B$44))+((D67*1*('Motore 2021'!$B$41+'Motore 2021'!$B$42+'Motore 2021'!$D$43+'Motore 2021'!$B$44))*10%))</f>
        <v>0</v>
      </c>
      <c r="BH67" s="130">
        <f t="shared" si="24"/>
        <v>0</v>
      </c>
      <c r="BI67" s="130">
        <f t="shared" si="25"/>
        <v>0</v>
      </c>
      <c r="BJ67" s="130">
        <f>IF(H67&lt;&gt;0,IF($C$18="SI",((('Motore 2026'!$B$47+'Motore 2026'!$B$50+'Motore 2026'!$B$53)/365)*$F$15)+(((('Motore 2026'!$B$47+'Motore 2026'!$B$50+'Motore 2021'!$B$53)/365)*$F$15)*10%),(('Motore 2026'!$B$53/365)*$F$15)+(('Motore 2026'!$B$53/365)*$F$15)*10%),0)</f>
        <v>0</v>
      </c>
      <c r="BK67" s="130">
        <v>0</v>
      </c>
      <c r="BL67" s="130">
        <f>IF(H67&lt;&gt;0,IF($C$18="SI",((('Motore 2026'!$B$47+'Motore 2026'!$B$50+'Motore 2026'!$B$53)/365)*$F$15),(('Motore 2026'!$B$53/365)*$F$15)),0)</f>
        <v>0</v>
      </c>
      <c r="BM67" s="130">
        <v>0</v>
      </c>
      <c r="BN67" s="130">
        <f t="shared" si="26"/>
        <v>0</v>
      </c>
      <c r="BO67" s="132">
        <f t="shared" si="27"/>
        <v>0</v>
      </c>
      <c r="BP67" s="41"/>
    </row>
    <row r="68" spans="1:68" x14ac:dyDescent="0.25">
      <c r="A68" s="72" t="s">
        <v>102</v>
      </c>
      <c r="B68" s="50">
        <v>0</v>
      </c>
      <c r="C68" s="50">
        <v>0</v>
      </c>
      <c r="D68" s="135">
        <v>0</v>
      </c>
      <c r="E68" s="50">
        <f t="shared" si="17"/>
        <v>0</v>
      </c>
      <c r="F68" s="169" t="s">
        <v>8</v>
      </c>
      <c r="G68" s="69">
        <f t="shared" si="28"/>
        <v>0</v>
      </c>
      <c r="H68" s="69">
        <f t="shared" si="29"/>
        <v>0</v>
      </c>
      <c r="I68" s="70">
        <f t="shared" si="30"/>
        <v>0</v>
      </c>
      <c r="J68" s="70">
        <f t="shared" si="31"/>
        <v>0</v>
      </c>
      <c r="K68" s="71">
        <f t="shared" si="32"/>
        <v>0</v>
      </c>
      <c r="L68" s="71">
        <f t="shared" si="33"/>
        <v>0</v>
      </c>
      <c r="M68" s="120">
        <f>IF(K68&lt;'Motore 2026'!$H$28,Ripartizione!K68,'Motore 2026'!$H$28)</f>
        <v>0</v>
      </c>
      <c r="N68" s="120">
        <f>IF(L68&lt;'Motore 2021'!$H$28,Ripartizione!L68,'Motore 2021'!$H$28)</f>
        <v>0</v>
      </c>
      <c r="O68" s="120">
        <f t="shared" si="34"/>
        <v>0</v>
      </c>
      <c r="P68" s="120">
        <f t="shared" si="35"/>
        <v>0</v>
      </c>
      <c r="Q68" s="120">
        <f>ROUND(O68*'Motore 2026'!$E$28,2)</f>
        <v>0</v>
      </c>
      <c r="R68" s="120">
        <f>ROUND(P68*'Motore 2021'!$E$28,2)</f>
        <v>0</v>
      </c>
      <c r="S68" s="120">
        <f>IF((K68-M68)&lt;'Motore 2026'!$H$29,(K68-M68),'Motore 2026'!$H$29)</f>
        <v>0</v>
      </c>
      <c r="T68" s="120">
        <f>IF((L68-N68)&lt;'Motore 2021'!$H$29,(L68-N68),'Motore 2021'!$H$29)</f>
        <v>0</v>
      </c>
      <c r="U68" s="120">
        <f t="shared" si="36"/>
        <v>0</v>
      </c>
      <c r="V68" s="120">
        <f t="shared" si="37"/>
        <v>0</v>
      </c>
      <c r="W68" s="120">
        <f>ROUND(U68*'Motore 2026'!$E$29,2)</f>
        <v>0</v>
      </c>
      <c r="X68" s="120">
        <f>ROUND(V68*'Motore 2021'!$E$29,2)</f>
        <v>0</v>
      </c>
      <c r="Y68" s="120">
        <f>IF(K68-M68-S68&lt;'Motore 2026'!$H$30,(Ripartizione!K68-Ripartizione!M68-Ripartizione!S68),'Motore 2026'!$H$30)</f>
        <v>0</v>
      </c>
      <c r="Z68" s="120">
        <f>IF(L68-N68-T68&lt;'Motore 2021'!$H$30,(Ripartizione!L68-Ripartizione!N68-Ripartizione!T68),'Motore 2021'!$H$30)</f>
        <v>0</v>
      </c>
      <c r="AA68" s="120">
        <f t="shared" si="38"/>
        <v>0</v>
      </c>
      <c r="AB68" s="120">
        <f t="shared" si="39"/>
        <v>0</v>
      </c>
      <c r="AC68" s="120">
        <f>ROUND(AA68*'Motore 2026'!$E$30,2)</f>
        <v>0</v>
      </c>
      <c r="AD68" s="120">
        <f>ROUND(AB68*'Motore 2021'!$E$30,2)</f>
        <v>0</v>
      </c>
      <c r="AE68" s="120">
        <f>IF((K68-M68-S68-Y68)&lt;'Motore 2026'!$H$31, (K68-M68-S68-Y68),'Motore 2026'!$H$31)</f>
        <v>0</v>
      </c>
      <c r="AF68" s="120">
        <f>IF((L68-N68-T68-Z68)&lt;'Motore 2021'!$H$31, (L68-N68-T68-Z68),'Motore 2021'!$H$31)</f>
        <v>0</v>
      </c>
      <c r="AG68" s="120">
        <f t="shared" si="40"/>
        <v>0</v>
      </c>
      <c r="AH68" s="120">
        <f t="shared" si="41"/>
        <v>0</v>
      </c>
      <c r="AI68" s="120">
        <f>ROUND(AG68*'Motore 2026'!$E$31,2)</f>
        <v>0</v>
      </c>
      <c r="AJ68" s="120">
        <f>ROUND(AH68*'Motore 2021'!$E$31,2)</f>
        <v>0</v>
      </c>
      <c r="AK68" s="120">
        <f t="shared" si="18"/>
        <v>0</v>
      </c>
      <c r="AL68" s="120">
        <f t="shared" si="19"/>
        <v>0</v>
      </c>
      <c r="AM68" s="120">
        <f t="shared" si="42"/>
        <v>0</v>
      </c>
      <c r="AN68" s="120">
        <f t="shared" si="43"/>
        <v>0</v>
      </c>
      <c r="AO68" s="120">
        <f>ROUND(AM68*'Motore 2026'!$E$32,2)</f>
        <v>0</v>
      </c>
      <c r="AP68" s="120">
        <f>ROUND(AN68*'Motore 2021'!$E$32,2)</f>
        <v>0</v>
      </c>
      <c r="AQ68" s="127">
        <f>IF(B68&lt;&gt;0,((Q68+R68)*Ripartizione!B68),Q68+R68)</f>
        <v>0</v>
      </c>
      <c r="AR68" s="127">
        <f>IF(B68&lt;&gt;0,((Ripartizione!B68*W68)+(Ripartizione!B68*X68)), W68+X68)</f>
        <v>0</v>
      </c>
      <c r="AS68" s="127">
        <f t="shared" si="44"/>
        <v>0</v>
      </c>
      <c r="AT68" s="127">
        <f>IF(B68&lt;&gt;0,((Ripartizione!B68*AI68)+(Ripartizione!B68*AJ68)), AI68+AJ68)</f>
        <v>0</v>
      </c>
      <c r="AU68" s="127">
        <f>IF(B68&lt;&gt;0,((Ripartizione!B68*AO68)+(Ripartizione!B68*AP68)), AO68+AP68)</f>
        <v>0</v>
      </c>
      <c r="AV68" s="127">
        <f t="shared" si="20"/>
        <v>0</v>
      </c>
      <c r="AW68" s="127">
        <f t="shared" si="21"/>
        <v>0</v>
      </c>
      <c r="AX68" s="127">
        <f>IF($C$18="SI",((C68*'Motore 2021'!$B$35) + (D68*'Motore 2021'!$B$35)),0)</f>
        <v>0</v>
      </c>
      <c r="AY68" s="128">
        <f>IF($C$18="SI",((C68*'Motore 2021'!$B$35)+(C68*'Motore 2021'!$B$35)*10% + (D68*'Motore 2021'!$B$35)+(D68*'Motore 2021'!$B$35)*10%),0)</f>
        <v>0</v>
      </c>
      <c r="AZ68" s="129">
        <f>IF($C$18="SI",(((C68*'Motore 2021'!$B$38))+((D68*'Motore 2021'!$B$38))),0)</f>
        <v>0</v>
      </c>
      <c r="BA68" s="128">
        <f>IF($C$18="SI",(((C68*'Motore 2021'!$B$38)+((C68*'Motore 2021'!$B$38)*10%))+((D68*'Motore 2021'!$B$38)+((D68*'Motore 2021'!$B$38)*10%))),0)</f>
        <v>0</v>
      </c>
      <c r="BB68" s="128">
        <f t="shared" si="22"/>
        <v>0</v>
      </c>
      <c r="BC68" s="130">
        <f t="shared" si="23"/>
        <v>0</v>
      </c>
      <c r="BD68" s="130">
        <f>IF($C$18="SI",(C68*3*('Motore 2021'!$B$41+'Motore 2021'!$B$42+'Motore 2021'!$B$43+'Motore 2021'!$B$44)),(C68*1*('Motore 2021'!$B$41+'Motore 2021'!$B$42+'Motore 2021'!$B$43+'Motore 2021'!$B$44)))</f>
        <v>0</v>
      </c>
      <c r="BE68" s="131">
        <f>IF($C$18="SI",(D68*3*('Motore 2021'!$B$41+'Motore 2021'!$B$42+'Motore 2021'!$D$43+'Motore 2021'!$B$44)),(D68*1*('Motore 2021'!$B$41+'Motore 2021'!$B$42+'Motore 2021'!$D$43+'Motore 2021'!$B$44)))</f>
        <v>0</v>
      </c>
      <c r="BF68" s="130">
        <f>IF($C$18="SI",(C68*3*('Motore 2021'!$B$41+'Motore 2021'!$B$42+'Motore 2021'!$B$43+'Motore 2021'!$B$44))+((C68*3*('Motore 2021'!$B$41+'Motore 2021'!$B$42+'Motore 2021'!$B$43+'Motore 2021'!$B$44))*10%),(C68*1*('Motore 2021'!$B$41+'Motore 2021'!$B$42+'Motore 2021'!$B$43+'Motore 2021'!$B$44))+((C68*1*('Motore 2021'!$B$41+'Motore 2021'!$B$42+'Motore 2021'!$B$43+'Motore 2021'!$B$44))*10%))</f>
        <v>0</v>
      </c>
      <c r="BG68" s="130">
        <f>IF($C$18="SI",(D68*3*('Motore 2021'!$B$41+'Motore 2021'!$B$42+'Motore 2021'!$D$43+'Motore 2021'!$B$44))+((D68*3*('Motore 2021'!$B$41+'Motore 2021'!$B$42+'Motore 2021'!$D$43+'Motore 2021'!$B$44))*10%),(D68*1*('Motore 2021'!$B$41+'Motore 2021'!$B$42+'Motore 2021'!$D$43+'Motore 2021'!$B$44))+((D68*1*('Motore 2021'!$B$41+'Motore 2021'!$B$42+'Motore 2021'!$D$43+'Motore 2021'!$B$44))*10%))</f>
        <v>0</v>
      </c>
      <c r="BH68" s="130">
        <f t="shared" si="24"/>
        <v>0</v>
      </c>
      <c r="BI68" s="130">
        <f t="shared" si="25"/>
        <v>0</v>
      </c>
      <c r="BJ68" s="130">
        <f>IF(H68&lt;&gt;0,IF($C$18="SI",((('Motore 2026'!$B$47+'Motore 2026'!$B$50+'Motore 2026'!$B$53)/365)*$F$15)+(((('Motore 2026'!$B$47+'Motore 2026'!$B$50+'Motore 2021'!$B$53)/365)*$F$15)*10%),(('Motore 2026'!$B$53/365)*$F$15)+(('Motore 2026'!$B$53/365)*$F$15)*10%),0)</f>
        <v>0</v>
      </c>
      <c r="BK68" s="130">
        <v>0</v>
      </c>
      <c r="BL68" s="130">
        <f>IF(H68&lt;&gt;0,IF($C$18="SI",((('Motore 2026'!$B$47+'Motore 2026'!$B$50+'Motore 2026'!$B$53)/365)*$F$15),(('Motore 2026'!$B$53/365)*$F$15)),0)</f>
        <v>0</v>
      </c>
      <c r="BM68" s="130">
        <v>0</v>
      </c>
      <c r="BN68" s="130">
        <f t="shared" si="26"/>
        <v>0</v>
      </c>
      <c r="BO68" s="132">
        <f t="shared" si="27"/>
        <v>0</v>
      </c>
      <c r="BP68" s="41"/>
    </row>
    <row r="69" spans="1:68" x14ac:dyDescent="0.25">
      <c r="A69" s="72" t="s">
        <v>103</v>
      </c>
      <c r="B69" s="50">
        <v>0</v>
      </c>
      <c r="C69" s="50">
        <v>0</v>
      </c>
      <c r="D69" s="135">
        <v>0</v>
      </c>
      <c r="E69" s="50">
        <f t="shared" si="17"/>
        <v>0</v>
      </c>
      <c r="F69" s="169" t="s">
        <v>8</v>
      </c>
      <c r="G69" s="69">
        <f t="shared" si="28"/>
        <v>0</v>
      </c>
      <c r="H69" s="69">
        <f t="shared" si="29"/>
        <v>0</v>
      </c>
      <c r="I69" s="70">
        <f t="shared" si="30"/>
        <v>0</v>
      </c>
      <c r="J69" s="70">
        <f t="shared" si="31"/>
        <v>0</v>
      </c>
      <c r="K69" s="71">
        <f t="shared" si="32"/>
        <v>0</v>
      </c>
      <c r="L69" s="71">
        <f t="shared" si="33"/>
        <v>0</v>
      </c>
      <c r="M69" s="120">
        <f>IF(K69&lt;'Motore 2026'!$H$28,Ripartizione!K69,'Motore 2026'!$H$28)</f>
        <v>0</v>
      </c>
      <c r="N69" s="120">
        <f>IF(L69&lt;'Motore 2021'!$H$28,Ripartizione!L69,'Motore 2021'!$H$28)</f>
        <v>0</v>
      </c>
      <c r="O69" s="120">
        <f t="shared" si="34"/>
        <v>0</v>
      </c>
      <c r="P69" s="120">
        <f t="shared" si="35"/>
        <v>0</v>
      </c>
      <c r="Q69" s="120">
        <f>ROUND(O69*'Motore 2026'!$E$28,2)</f>
        <v>0</v>
      </c>
      <c r="R69" s="120">
        <f>ROUND(P69*'Motore 2021'!$E$28,2)</f>
        <v>0</v>
      </c>
      <c r="S69" s="120">
        <f>IF((K69-M69)&lt;'Motore 2026'!$H$29,(K69-M69),'Motore 2026'!$H$29)</f>
        <v>0</v>
      </c>
      <c r="T69" s="120">
        <f>IF((L69-N69)&lt;'Motore 2021'!$H$29,(L69-N69),'Motore 2021'!$H$29)</f>
        <v>0</v>
      </c>
      <c r="U69" s="120">
        <f t="shared" si="36"/>
        <v>0</v>
      </c>
      <c r="V69" s="120">
        <f t="shared" si="37"/>
        <v>0</v>
      </c>
      <c r="W69" s="120">
        <f>ROUND(U69*'Motore 2026'!$E$29,2)</f>
        <v>0</v>
      </c>
      <c r="X69" s="120">
        <f>ROUND(V69*'Motore 2021'!$E$29,2)</f>
        <v>0</v>
      </c>
      <c r="Y69" s="120">
        <f>IF(K69-M69-S69&lt;'Motore 2026'!$H$30,(Ripartizione!K69-Ripartizione!M69-Ripartizione!S69),'Motore 2026'!$H$30)</f>
        <v>0</v>
      </c>
      <c r="Z69" s="120">
        <f>IF(L69-N69-T69&lt;'Motore 2021'!$H$30,(Ripartizione!L69-Ripartizione!N69-Ripartizione!T69),'Motore 2021'!$H$30)</f>
        <v>0</v>
      </c>
      <c r="AA69" s="120">
        <f t="shared" si="38"/>
        <v>0</v>
      </c>
      <c r="AB69" s="120">
        <f t="shared" si="39"/>
        <v>0</v>
      </c>
      <c r="AC69" s="120">
        <f>ROUND(AA69*'Motore 2026'!$E$30,2)</f>
        <v>0</v>
      </c>
      <c r="AD69" s="120">
        <f>ROUND(AB69*'Motore 2021'!$E$30,2)</f>
        <v>0</v>
      </c>
      <c r="AE69" s="120">
        <f>IF((K69-M69-S69-Y69)&lt;'Motore 2026'!$H$31, (K69-M69-S69-Y69),'Motore 2026'!$H$31)</f>
        <v>0</v>
      </c>
      <c r="AF69" s="120">
        <f>IF((L69-N69-T69-Z69)&lt;'Motore 2021'!$H$31, (L69-N69-T69-Z69),'Motore 2021'!$H$31)</f>
        <v>0</v>
      </c>
      <c r="AG69" s="120">
        <f t="shared" si="40"/>
        <v>0</v>
      </c>
      <c r="AH69" s="120">
        <f t="shared" si="41"/>
        <v>0</v>
      </c>
      <c r="AI69" s="120">
        <f>ROUND(AG69*'Motore 2026'!$E$31,2)</f>
        <v>0</v>
      </c>
      <c r="AJ69" s="120">
        <f>ROUND(AH69*'Motore 2021'!$E$31,2)</f>
        <v>0</v>
      </c>
      <c r="AK69" s="120">
        <f t="shared" si="18"/>
        <v>0</v>
      </c>
      <c r="AL69" s="120">
        <f t="shared" si="19"/>
        <v>0</v>
      </c>
      <c r="AM69" s="120">
        <f t="shared" si="42"/>
        <v>0</v>
      </c>
      <c r="AN69" s="120">
        <f t="shared" si="43"/>
        <v>0</v>
      </c>
      <c r="AO69" s="120">
        <f>ROUND(AM69*'Motore 2026'!$E$32,2)</f>
        <v>0</v>
      </c>
      <c r="AP69" s="120">
        <f>ROUND(AN69*'Motore 2021'!$E$32,2)</f>
        <v>0</v>
      </c>
      <c r="AQ69" s="127">
        <f>IF(B69&lt;&gt;0,((Q69+R69)*Ripartizione!B69),Q69+R69)</f>
        <v>0</v>
      </c>
      <c r="AR69" s="127">
        <f>IF(B69&lt;&gt;0,((Ripartizione!B69*W69)+(Ripartizione!B69*X69)), W69+X69)</f>
        <v>0</v>
      </c>
      <c r="AS69" s="127">
        <f t="shared" si="44"/>
        <v>0</v>
      </c>
      <c r="AT69" s="127">
        <f>IF(B69&lt;&gt;0,((Ripartizione!B69*AI69)+(Ripartizione!B69*AJ69)), AI69+AJ69)</f>
        <v>0</v>
      </c>
      <c r="AU69" s="127">
        <f>IF(B69&lt;&gt;0,((Ripartizione!B69*AO69)+(Ripartizione!B69*AP69)), AO69+AP69)</f>
        <v>0</v>
      </c>
      <c r="AV69" s="127">
        <f t="shared" si="20"/>
        <v>0</v>
      </c>
      <c r="AW69" s="127">
        <f t="shared" si="21"/>
        <v>0</v>
      </c>
      <c r="AX69" s="127">
        <f>IF($C$18="SI",((C69*'Motore 2021'!$B$35) + (D69*'Motore 2021'!$B$35)),0)</f>
        <v>0</v>
      </c>
      <c r="AY69" s="128">
        <f>IF($C$18="SI",((C69*'Motore 2021'!$B$35)+(C69*'Motore 2021'!$B$35)*10% + (D69*'Motore 2021'!$B$35)+(D69*'Motore 2021'!$B$35)*10%),0)</f>
        <v>0</v>
      </c>
      <c r="AZ69" s="129">
        <f>IF($C$18="SI",(((C69*'Motore 2021'!$B$38))+((D69*'Motore 2021'!$B$38))),0)</f>
        <v>0</v>
      </c>
      <c r="BA69" s="128">
        <f>IF($C$18="SI",(((C69*'Motore 2021'!$B$38)+((C69*'Motore 2021'!$B$38)*10%))+((D69*'Motore 2021'!$B$38)+((D69*'Motore 2021'!$B$38)*10%))),0)</f>
        <v>0</v>
      </c>
      <c r="BB69" s="128">
        <f t="shared" si="22"/>
        <v>0</v>
      </c>
      <c r="BC69" s="130">
        <f t="shared" si="23"/>
        <v>0</v>
      </c>
      <c r="BD69" s="130">
        <f>IF($C$18="SI",(C69*3*('Motore 2021'!$B$41+'Motore 2021'!$B$42+'Motore 2021'!$B$43+'Motore 2021'!$B$44)),(C69*1*('Motore 2021'!$B$41+'Motore 2021'!$B$42+'Motore 2021'!$B$43+'Motore 2021'!$B$44)))</f>
        <v>0</v>
      </c>
      <c r="BE69" s="131">
        <f>IF($C$18="SI",(D69*3*('Motore 2021'!$B$41+'Motore 2021'!$B$42+'Motore 2021'!$D$43+'Motore 2021'!$B$44)),(D69*1*('Motore 2021'!$B$41+'Motore 2021'!$B$42+'Motore 2021'!$D$43+'Motore 2021'!$B$44)))</f>
        <v>0</v>
      </c>
      <c r="BF69" s="130">
        <f>IF($C$18="SI",(C69*3*('Motore 2021'!$B$41+'Motore 2021'!$B$42+'Motore 2021'!$B$43+'Motore 2021'!$B$44))+((C69*3*('Motore 2021'!$B$41+'Motore 2021'!$B$42+'Motore 2021'!$B$43+'Motore 2021'!$B$44))*10%),(C69*1*('Motore 2021'!$B$41+'Motore 2021'!$B$42+'Motore 2021'!$B$43+'Motore 2021'!$B$44))+((C69*1*('Motore 2021'!$B$41+'Motore 2021'!$B$42+'Motore 2021'!$B$43+'Motore 2021'!$B$44))*10%))</f>
        <v>0</v>
      </c>
      <c r="BG69" s="130">
        <f>IF($C$18="SI",(D69*3*('Motore 2021'!$B$41+'Motore 2021'!$B$42+'Motore 2021'!$D$43+'Motore 2021'!$B$44))+((D69*3*('Motore 2021'!$B$41+'Motore 2021'!$B$42+'Motore 2021'!$D$43+'Motore 2021'!$B$44))*10%),(D69*1*('Motore 2021'!$B$41+'Motore 2021'!$B$42+'Motore 2021'!$D$43+'Motore 2021'!$B$44))+((D69*1*('Motore 2021'!$B$41+'Motore 2021'!$B$42+'Motore 2021'!$D$43+'Motore 2021'!$B$44))*10%))</f>
        <v>0</v>
      </c>
      <c r="BH69" s="130">
        <f t="shared" si="24"/>
        <v>0</v>
      </c>
      <c r="BI69" s="130">
        <f t="shared" si="25"/>
        <v>0</v>
      </c>
      <c r="BJ69" s="130">
        <f>IF(H69&lt;&gt;0,IF($C$18="SI",((('Motore 2026'!$B$47+'Motore 2026'!$B$50+'Motore 2026'!$B$53)/365)*$F$15)+(((('Motore 2026'!$B$47+'Motore 2026'!$B$50+'Motore 2021'!$B$53)/365)*$F$15)*10%),(('Motore 2026'!$B$53/365)*$F$15)+(('Motore 2026'!$B$53/365)*$F$15)*10%),0)</f>
        <v>0</v>
      </c>
      <c r="BK69" s="130">
        <v>0</v>
      </c>
      <c r="BL69" s="130">
        <f>IF(H69&lt;&gt;0,IF($C$18="SI",((('Motore 2026'!$B$47+'Motore 2026'!$B$50+'Motore 2026'!$B$53)/365)*$F$15),(('Motore 2026'!$B$53/365)*$F$15)),0)</f>
        <v>0</v>
      </c>
      <c r="BM69" s="130">
        <v>0</v>
      </c>
      <c r="BN69" s="130">
        <f t="shared" si="26"/>
        <v>0</v>
      </c>
      <c r="BO69" s="132">
        <f t="shared" si="27"/>
        <v>0</v>
      </c>
      <c r="BP69" s="41"/>
    </row>
    <row r="70" spans="1:68" x14ac:dyDescent="0.25">
      <c r="A70" s="72" t="s">
        <v>104</v>
      </c>
      <c r="B70" s="50">
        <v>0</v>
      </c>
      <c r="C70" s="50">
        <v>0</v>
      </c>
      <c r="D70" s="135">
        <v>0</v>
      </c>
      <c r="E70" s="50">
        <f t="shared" si="17"/>
        <v>0</v>
      </c>
      <c r="F70" s="169" t="s">
        <v>8</v>
      </c>
      <c r="G70" s="69">
        <f t="shared" si="28"/>
        <v>0</v>
      </c>
      <c r="H70" s="69">
        <f t="shared" si="29"/>
        <v>0</v>
      </c>
      <c r="I70" s="70">
        <f t="shared" si="30"/>
        <v>0</v>
      </c>
      <c r="J70" s="70">
        <f t="shared" si="31"/>
        <v>0</v>
      </c>
      <c r="K70" s="71">
        <f t="shared" si="32"/>
        <v>0</v>
      </c>
      <c r="L70" s="71">
        <f t="shared" si="33"/>
        <v>0</v>
      </c>
      <c r="M70" s="120">
        <f>IF(K70&lt;'Motore 2026'!$H$28,Ripartizione!K70,'Motore 2026'!$H$28)</f>
        <v>0</v>
      </c>
      <c r="N70" s="120">
        <f>IF(L70&lt;'Motore 2021'!$H$28,Ripartizione!L70,'Motore 2021'!$H$28)</f>
        <v>0</v>
      </c>
      <c r="O70" s="120">
        <f t="shared" si="34"/>
        <v>0</v>
      </c>
      <c r="P70" s="120">
        <f t="shared" si="35"/>
        <v>0</v>
      </c>
      <c r="Q70" s="120">
        <f>ROUND(O70*'Motore 2026'!$E$28,2)</f>
        <v>0</v>
      </c>
      <c r="R70" s="120">
        <f>ROUND(P70*'Motore 2021'!$E$28,2)</f>
        <v>0</v>
      </c>
      <c r="S70" s="120">
        <f>IF((K70-M70)&lt;'Motore 2026'!$H$29,(K70-M70),'Motore 2026'!$H$29)</f>
        <v>0</v>
      </c>
      <c r="T70" s="120">
        <f>IF((L70-N70)&lt;'Motore 2021'!$H$29,(L70-N70),'Motore 2021'!$H$29)</f>
        <v>0</v>
      </c>
      <c r="U70" s="120">
        <f t="shared" si="36"/>
        <v>0</v>
      </c>
      <c r="V70" s="120">
        <f t="shared" si="37"/>
        <v>0</v>
      </c>
      <c r="W70" s="120">
        <f>ROUND(U70*'Motore 2026'!$E$29,2)</f>
        <v>0</v>
      </c>
      <c r="X70" s="120">
        <f>ROUND(V70*'Motore 2021'!$E$29,2)</f>
        <v>0</v>
      </c>
      <c r="Y70" s="120">
        <f>IF(K70-M70-S70&lt;'Motore 2026'!$H$30,(Ripartizione!K70-Ripartizione!M70-Ripartizione!S70),'Motore 2026'!$H$30)</f>
        <v>0</v>
      </c>
      <c r="Z70" s="120">
        <f>IF(L70-N70-T70&lt;'Motore 2021'!$H$30,(Ripartizione!L70-Ripartizione!N70-Ripartizione!T70),'Motore 2021'!$H$30)</f>
        <v>0</v>
      </c>
      <c r="AA70" s="120">
        <f t="shared" si="38"/>
        <v>0</v>
      </c>
      <c r="AB70" s="120">
        <f t="shared" si="39"/>
        <v>0</v>
      </c>
      <c r="AC70" s="120">
        <f>ROUND(AA70*'Motore 2026'!$E$30,2)</f>
        <v>0</v>
      </c>
      <c r="AD70" s="120">
        <f>ROUND(AB70*'Motore 2021'!$E$30,2)</f>
        <v>0</v>
      </c>
      <c r="AE70" s="120">
        <f>IF((K70-M70-S70-Y70)&lt;'Motore 2026'!$H$31, (K70-M70-S70-Y70),'Motore 2026'!$H$31)</f>
        <v>0</v>
      </c>
      <c r="AF70" s="120">
        <f>IF((L70-N70-T70-Z70)&lt;'Motore 2021'!$H$31, (L70-N70-T70-Z70),'Motore 2021'!$H$31)</f>
        <v>0</v>
      </c>
      <c r="AG70" s="120">
        <f t="shared" si="40"/>
        <v>0</v>
      </c>
      <c r="AH70" s="120">
        <f t="shared" si="41"/>
        <v>0</v>
      </c>
      <c r="AI70" s="120">
        <f>ROUND(AG70*'Motore 2026'!$E$31,2)</f>
        <v>0</v>
      </c>
      <c r="AJ70" s="120">
        <f>ROUND(AH70*'Motore 2021'!$E$31,2)</f>
        <v>0</v>
      </c>
      <c r="AK70" s="120">
        <f t="shared" si="18"/>
        <v>0</v>
      </c>
      <c r="AL70" s="120">
        <f t="shared" si="19"/>
        <v>0</v>
      </c>
      <c r="AM70" s="120">
        <f t="shared" si="42"/>
        <v>0</v>
      </c>
      <c r="AN70" s="120">
        <f t="shared" si="43"/>
        <v>0</v>
      </c>
      <c r="AO70" s="120">
        <f>ROUND(AM70*'Motore 2026'!$E$32,2)</f>
        <v>0</v>
      </c>
      <c r="AP70" s="120">
        <f>ROUND(AN70*'Motore 2021'!$E$32,2)</f>
        <v>0</v>
      </c>
      <c r="AQ70" s="127">
        <f>IF(B70&lt;&gt;0,((Q70+R70)*Ripartizione!B70),Q70+R70)</f>
        <v>0</v>
      </c>
      <c r="AR70" s="127">
        <f>IF(B70&lt;&gt;0,((Ripartizione!B70*W70)+(Ripartizione!B70*X70)), W70+X70)</f>
        <v>0</v>
      </c>
      <c r="AS70" s="127">
        <f t="shared" si="44"/>
        <v>0</v>
      </c>
      <c r="AT70" s="127">
        <f>IF(B70&lt;&gt;0,((Ripartizione!B70*AI70)+(Ripartizione!B70*AJ70)), AI70+AJ70)</f>
        <v>0</v>
      </c>
      <c r="AU70" s="127">
        <f>IF(B70&lt;&gt;0,((Ripartizione!B70*AO70)+(Ripartizione!B70*AP70)), AO70+AP70)</f>
        <v>0</v>
      </c>
      <c r="AV70" s="127">
        <f t="shared" si="20"/>
        <v>0</v>
      </c>
      <c r="AW70" s="127">
        <f t="shared" si="21"/>
        <v>0</v>
      </c>
      <c r="AX70" s="127">
        <f>IF($C$18="SI",((C70*'Motore 2021'!$B$35) + (D70*'Motore 2021'!$B$35)),0)</f>
        <v>0</v>
      </c>
      <c r="AY70" s="128">
        <f>IF($C$18="SI",((C70*'Motore 2021'!$B$35)+(C70*'Motore 2021'!$B$35)*10% + (D70*'Motore 2021'!$B$35)+(D70*'Motore 2021'!$B$35)*10%),0)</f>
        <v>0</v>
      </c>
      <c r="AZ70" s="129">
        <f>IF($C$18="SI",(((C70*'Motore 2021'!$B$38))+((D70*'Motore 2021'!$B$38))),0)</f>
        <v>0</v>
      </c>
      <c r="BA70" s="128">
        <f>IF($C$18="SI",(((C70*'Motore 2021'!$B$38)+((C70*'Motore 2021'!$B$38)*10%))+((D70*'Motore 2021'!$B$38)+((D70*'Motore 2021'!$B$38)*10%))),0)</f>
        <v>0</v>
      </c>
      <c r="BB70" s="128">
        <f t="shared" si="22"/>
        <v>0</v>
      </c>
      <c r="BC70" s="130">
        <f t="shared" si="23"/>
        <v>0</v>
      </c>
      <c r="BD70" s="130">
        <f>IF($C$18="SI",(C70*3*('Motore 2021'!$B$41+'Motore 2021'!$B$42+'Motore 2021'!$B$43+'Motore 2021'!$B$44)),(C70*1*('Motore 2021'!$B$41+'Motore 2021'!$B$42+'Motore 2021'!$B$43+'Motore 2021'!$B$44)))</f>
        <v>0</v>
      </c>
      <c r="BE70" s="131">
        <f>IF($C$18="SI",(D70*3*('Motore 2021'!$B$41+'Motore 2021'!$B$42+'Motore 2021'!$D$43+'Motore 2021'!$B$44)),(D70*1*('Motore 2021'!$B$41+'Motore 2021'!$B$42+'Motore 2021'!$D$43+'Motore 2021'!$B$44)))</f>
        <v>0</v>
      </c>
      <c r="BF70" s="130">
        <f>IF($C$18="SI",(C70*3*('Motore 2021'!$B$41+'Motore 2021'!$B$42+'Motore 2021'!$B$43+'Motore 2021'!$B$44))+((C70*3*('Motore 2021'!$B$41+'Motore 2021'!$B$42+'Motore 2021'!$B$43+'Motore 2021'!$B$44))*10%),(C70*1*('Motore 2021'!$B$41+'Motore 2021'!$B$42+'Motore 2021'!$B$43+'Motore 2021'!$B$44))+((C70*1*('Motore 2021'!$B$41+'Motore 2021'!$B$42+'Motore 2021'!$B$43+'Motore 2021'!$B$44))*10%))</f>
        <v>0</v>
      </c>
      <c r="BG70" s="130">
        <f>IF($C$18="SI",(D70*3*('Motore 2021'!$B$41+'Motore 2021'!$B$42+'Motore 2021'!$D$43+'Motore 2021'!$B$44))+((D70*3*('Motore 2021'!$B$41+'Motore 2021'!$B$42+'Motore 2021'!$D$43+'Motore 2021'!$B$44))*10%),(D70*1*('Motore 2021'!$B$41+'Motore 2021'!$B$42+'Motore 2021'!$D$43+'Motore 2021'!$B$44))+((D70*1*('Motore 2021'!$B$41+'Motore 2021'!$B$42+'Motore 2021'!$D$43+'Motore 2021'!$B$44))*10%))</f>
        <v>0</v>
      </c>
      <c r="BH70" s="130">
        <f t="shared" si="24"/>
        <v>0</v>
      </c>
      <c r="BI70" s="130">
        <f t="shared" si="25"/>
        <v>0</v>
      </c>
      <c r="BJ70" s="130">
        <f>IF(H70&lt;&gt;0,IF($C$18="SI",((('Motore 2026'!$B$47+'Motore 2026'!$B$50+'Motore 2026'!$B$53)/365)*$F$15)+(((('Motore 2026'!$B$47+'Motore 2026'!$B$50+'Motore 2021'!$B$53)/365)*$F$15)*10%),(('Motore 2026'!$B$53/365)*$F$15)+(('Motore 2026'!$B$53/365)*$F$15)*10%),0)</f>
        <v>0</v>
      </c>
      <c r="BK70" s="130">
        <v>0</v>
      </c>
      <c r="BL70" s="130">
        <f>IF(H70&lt;&gt;0,IF($C$18="SI",((('Motore 2026'!$B$47+'Motore 2026'!$B$50+'Motore 2026'!$B$53)/365)*$F$15),(('Motore 2026'!$B$53/365)*$F$15)),0)</f>
        <v>0</v>
      </c>
      <c r="BM70" s="130">
        <v>0</v>
      </c>
      <c r="BN70" s="130">
        <f t="shared" si="26"/>
        <v>0</v>
      </c>
      <c r="BO70" s="132">
        <f t="shared" si="27"/>
        <v>0</v>
      </c>
      <c r="BP70" s="41"/>
    </row>
    <row r="71" spans="1:68" x14ac:dyDescent="0.25">
      <c r="A71" s="72" t="s">
        <v>105</v>
      </c>
      <c r="B71" s="50">
        <v>0</v>
      </c>
      <c r="C71" s="50">
        <v>0</v>
      </c>
      <c r="D71" s="135">
        <v>0</v>
      </c>
      <c r="E71" s="50">
        <f t="shared" si="17"/>
        <v>0</v>
      </c>
      <c r="F71" s="169" t="s">
        <v>8</v>
      </c>
      <c r="G71" s="69">
        <f t="shared" si="28"/>
        <v>0</v>
      </c>
      <c r="H71" s="69">
        <f t="shared" si="29"/>
        <v>0</v>
      </c>
      <c r="I71" s="70">
        <f t="shared" si="30"/>
        <v>0</v>
      </c>
      <c r="J71" s="70">
        <f t="shared" si="31"/>
        <v>0</v>
      </c>
      <c r="K71" s="71">
        <f t="shared" si="32"/>
        <v>0</v>
      </c>
      <c r="L71" s="71">
        <f t="shared" si="33"/>
        <v>0</v>
      </c>
      <c r="M71" s="120">
        <f>IF(K71&lt;'Motore 2026'!$H$28,Ripartizione!K71,'Motore 2026'!$H$28)</f>
        <v>0</v>
      </c>
      <c r="N71" s="120">
        <f>IF(L71&lt;'Motore 2021'!$H$28,Ripartizione!L71,'Motore 2021'!$H$28)</f>
        <v>0</v>
      </c>
      <c r="O71" s="120">
        <f t="shared" si="34"/>
        <v>0</v>
      </c>
      <c r="P71" s="120">
        <f t="shared" si="35"/>
        <v>0</v>
      </c>
      <c r="Q71" s="120">
        <f>ROUND(O71*'Motore 2026'!$E$28,2)</f>
        <v>0</v>
      </c>
      <c r="R71" s="120">
        <f>ROUND(P71*'Motore 2021'!$E$28,2)</f>
        <v>0</v>
      </c>
      <c r="S71" s="120">
        <f>IF((K71-M71)&lt;'Motore 2026'!$H$29,(K71-M71),'Motore 2026'!$H$29)</f>
        <v>0</v>
      </c>
      <c r="T71" s="120">
        <f>IF((L71-N71)&lt;'Motore 2021'!$H$29,(L71-N71),'Motore 2021'!$H$29)</f>
        <v>0</v>
      </c>
      <c r="U71" s="120">
        <f t="shared" si="36"/>
        <v>0</v>
      </c>
      <c r="V71" s="120">
        <f t="shared" si="37"/>
        <v>0</v>
      </c>
      <c r="W71" s="120">
        <f>ROUND(U71*'Motore 2026'!$E$29,2)</f>
        <v>0</v>
      </c>
      <c r="X71" s="120">
        <f>ROUND(V71*'Motore 2021'!$E$29,2)</f>
        <v>0</v>
      </c>
      <c r="Y71" s="120">
        <f>IF(K71-M71-S71&lt;'Motore 2026'!$H$30,(Ripartizione!K71-Ripartizione!M71-Ripartizione!S71),'Motore 2026'!$H$30)</f>
        <v>0</v>
      </c>
      <c r="Z71" s="120">
        <f>IF(L71-N71-T71&lt;'Motore 2021'!$H$30,(Ripartizione!L71-Ripartizione!N71-Ripartizione!T71),'Motore 2021'!$H$30)</f>
        <v>0</v>
      </c>
      <c r="AA71" s="120">
        <f t="shared" si="38"/>
        <v>0</v>
      </c>
      <c r="AB71" s="120">
        <f t="shared" si="39"/>
        <v>0</v>
      </c>
      <c r="AC71" s="120">
        <f>ROUND(AA71*'Motore 2026'!$E$30,2)</f>
        <v>0</v>
      </c>
      <c r="AD71" s="120">
        <f>ROUND(AB71*'Motore 2021'!$E$30,2)</f>
        <v>0</v>
      </c>
      <c r="AE71" s="120">
        <f>IF((K71-M71-S71-Y71)&lt;'Motore 2026'!$H$31, (K71-M71-S71-Y71),'Motore 2026'!$H$31)</f>
        <v>0</v>
      </c>
      <c r="AF71" s="120">
        <f>IF((L71-N71-T71-Z71)&lt;'Motore 2021'!$H$31, (L71-N71-T71-Z71),'Motore 2021'!$H$31)</f>
        <v>0</v>
      </c>
      <c r="AG71" s="120">
        <f t="shared" si="40"/>
        <v>0</v>
      </c>
      <c r="AH71" s="120">
        <f t="shared" si="41"/>
        <v>0</v>
      </c>
      <c r="AI71" s="120">
        <f>ROUND(AG71*'Motore 2026'!$E$31,2)</f>
        <v>0</v>
      </c>
      <c r="AJ71" s="120">
        <f>ROUND(AH71*'Motore 2021'!$E$31,2)</f>
        <v>0</v>
      </c>
      <c r="AK71" s="120">
        <f t="shared" si="18"/>
        <v>0</v>
      </c>
      <c r="AL71" s="120">
        <f t="shared" si="19"/>
        <v>0</v>
      </c>
      <c r="AM71" s="120">
        <f t="shared" si="42"/>
        <v>0</v>
      </c>
      <c r="AN71" s="120">
        <f t="shared" si="43"/>
        <v>0</v>
      </c>
      <c r="AO71" s="120">
        <f>ROUND(AM71*'Motore 2026'!$E$32,2)</f>
        <v>0</v>
      </c>
      <c r="AP71" s="120">
        <f>ROUND(AN71*'Motore 2021'!$E$32,2)</f>
        <v>0</v>
      </c>
      <c r="AQ71" s="127">
        <f>IF(B71&lt;&gt;0,((Q71+R71)*Ripartizione!B71),Q71+R71)</f>
        <v>0</v>
      </c>
      <c r="AR71" s="127">
        <f>IF(B71&lt;&gt;0,((Ripartizione!B71*W71)+(Ripartizione!B71*X71)), W71+X71)</f>
        <v>0</v>
      </c>
      <c r="AS71" s="127">
        <f t="shared" si="44"/>
        <v>0</v>
      </c>
      <c r="AT71" s="127">
        <f>IF(B71&lt;&gt;0,((Ripartizione!B71*AI71)+(Ripartizione!B71*AJ71)), AI71+AJ71)</f>
        <v>0</v>
      </c>
      <c r="AU71" s="127">
        <f>IF(B71&lt;&gt;0,((Ripartizione!B71*AO71)+(Ripartizione!B71*AP71)), AO71+AP71)</f>
        <v>0</v>
      </c>
      <c r="AV71" s="127">
        <f t="shared" si="20"/>
        <v>0</v>
      </c>
      <c r="AW71" s="127">
        <f t="shared" si="21"/>
        <v>0</v>
      </c>
      <c r="AX71" s="127">
        <f>IF($C$18="SI",((C71*'Motore 2021'!$B$35) + (D71*'Motore 2021'!$B$35)),0)</f>
        <v>0</v>
      </c>
      <c r="AY71" s="128">
        <f>IF($C$18="SI",((C71*'Motore 2021'!$B$35)+(C71*'Motore 2021'!$B$35)*10% + (D71*'Motore 2021'!$B$35)+(D71*'Motore 2021'!$B$35)*10%),0)</f>
        <v>0</v>
      </c>
      <c r="AZ71" s="129">
        <f>IF($C$18="SI",(((C71*'Motore 2021'!$B$38))+((D71*'Motore 2021'!$B$38))),0)</f>
        <v>0</v>
      </c>
      <c r="BA71" s="128">
        <f>IF($C$18="SI",(((C71*'Motore 2021'!$B$38)+((C71*'Motore 2021'!$B$38)*10%))+((D71*'Motore 2021'!$B$38)+((D71*'Motore 2021'!$B$38)*10%))),0)</f>
        <v>0</v>
      </c>
      <c r="BB71" s="128">
        <f t="shared" si="22"/>
        <v>0</v>
      </c>
      <c r="BC71" s="130">
        <f t="shared" si="23"/>
        <v>0</v>
      </c>
      <c r="BD71" s="130">
        <f>IF($C$18="SI",(C71*3*('Motore 2021'!$B$41+'Motore 2021'!$B$42+'Motore 2021'!$B$43+'Motore 2021'!$B$44)),(C71*1*('Motore 2021'!$B$41+'Motore 2021'!$B$42+'Motore 2021'!$B$43+'Motore 2021'!$B$44)))</f>
        <v>0</v>
      </c>
      <c r="BE71" s="131">
        <f>IF($C$18="SI",(D71*3*('Motore 2021'!$B$41+'Motore 2021'!$B$42+'Motore 2021'!$D$43+'Motore 2021'!$B$44)),(D71*1*('Motore 2021'!$B$41+'Motore 2021'!$B$42+'Motore 2021'!$D$43+'Motore 2021'!$B$44)))</f>
        <v>0</v>
      </c>
      <c r="BF71" s="130">
        <f>IF($C$18="SI",(C71*3*('Motore 2021'!$B$41+'Motore 2021'!$B$42+'Motore 2021'!$B$43+'Motore 2021'!$B$44))+((C71*3*('Motore 2021'!$B$41+'Motore 2021'!$B$42+'Motore 2021'!$B$43+'Motore 2021'!$B$44))*10%),(C71*1*('Motore 2021'!$B$41+'Motore 2021'!$B$42+'Motore 2021'!$B$43+'Motore 2021'!$B$44))+((C71*1*('Motore 2021'!$B$41+'Motore 2021'!$B$42+'Motore 2021'!$B$43+'Motore 2021'!$B$44))*10%))</f>
        <v>0</v>
      </c>
      <c r="BG71" s="130">
        <f>IF($C$18="SI",(D71*3*('Motore 2021'!$B$41+'Motore 2021'!$B$42+'Motore 2021'!$D$43+'Motore 2021'!$B$44))+((D71*3*('Motore 2021'!$B$41+'Motore 2021'!$B$42+'Motore 2021'!$D$43+'Motore 2021'!$B$44))*10%),(D71*1*('Motore 2021'!$B$41+'Motore 2021'!$B$42+'Motore 2021'!$D$43+'Motore 2021'!$B$44))+((D71*1*('Motore 2021'!$B$41+'Motore 2021'!$B$42+'Motore 2021'!$D$43+'Motore 2021'!$B$44))*10%))</f>
        <v>0</v>
      </c>
      <c r="BH71" s="130">
        <f t="shared" si="24"/>
        <v>0</v>
      </c>
      <c r="BI71" s="130">
        <f t="shared" si="25"/>
        <v>0</v>
      </c>
      <c r="BJ71" s="130">
        <f>IF(H71&lt;&gt;0,IF($C$18="SI",((('Motore 2026'!$B$47+'Motore 2026'!$B$50+'Motore 2026'!$B$53)/365)*$F$15)+(((('Motore 2026'!$B$47+'Motore 2026'!$B$50+'Motore 2021'!$B$53)/365)*$F$15)*10%),(('Motore 2026'!$B$53/365)*$F$15)+(('Motore 2026'!$B$53/365)*$F$15)*10%),0)</f>
        <v>0</v>
      </c>
      <c r="BK71" s="130">
        <v>0</v>
      </c>
      <c r="BL71" s="130">
        <f>IF(H71&lt;&gt;0,IF($C$18="SI",((('Motore 2026'!$B$47+'Motore 2026'!$B$50+'Motore 2026'!$B$53)/365)*$F$15),(('Motore 2026'!$B$53/365)*$F$15)),0)</f>
        <v>0</v>
      </c>
      <c r="BM71" s="130">
        <v>0</v>
      </c>
      <c r="BN71" s="130">
        <f t="shared" si="26"/>
        <v>0</v>
      </c>
      <c r="BO71" s="132">
        <f t="shared" si="27"/>
        <v>0</v>
      </c>
      <c r="BP71" s="41"/>
    </row>
    <row r="72" spans="1:68" x14ac:dyDescent="0.25">
      <c r="A72" s="72" t="s">
        <v>106</v>
      </c>
      <c r="B72" s="50">
        <v>0</v>
      </c>
      <c r="C72" s="50">
        <v>0</v>
      </c>
      <c r="D72" s="135">
        <v>0</v>
      </c>
      <c r="E72" s="50">
        <f t="shared" si="17"/>
        <v>0</v>
      </c>
      <c r="F72" s="169" t="s">
        <v>8</v>
      </c>
      <c r="G72" s="69">
        <f t="shared" si="28"/>
        <v>0</v>
      </c>
      <c r="H72" s="69">
        <f t="shared" si="29"/>
        <v>0</v>
      </c>
      <c r="I72" s="70">
        <f t="shared" si="30"/>
        <v>0</v>
      </c>
      <c r="J72" s="70">
        <f t="shared" si="31"/>
        <v>0</v>
      </c>
      <c r="K72" s="71">
        <f t="shared" si="32"/>
        <v>0</v>
      </c>
      <c r="L72" s="71">
        <f t="shared" si="33"/>
        <v>0</v>
      </c>
      <c r="M72" s="120">
        <f>IF(K72&lt;'Motore 2026'!$H$28,Ripartizione!K72,'Motore 2026'!$H$28)</f>
        <v>0</v>
      </c>
      <c r="N72" s="120">
        <f>IF(L72&lt;'Motore 2021'!$H$28,Ripartizione!L72,'Motore 2021'!$H$28)</f>
        <v>0</v>
      </c>
      <c r="O72" s="120">
        <f t="shared" si="34"/>
        <v>0</v>
      </c>
      <c r="P72" s="120">
        <f t="shared" si="35"/>
        <v>0</v>
      </c>
      <c r="Q72" s="120">
        <f>ROUND(O72*'Motore 2026'!$E$28,2)</f>
        <v>0</v>
      </c>
      <c r="R72" s="120">
        <f>ROUND(P72*'Motore 2021'!$E$28,2)</f>
        <v>0</v>
      </c>
      <c r="S72" s="120">
        <f>IF((K72-M72)&lt;'Motore 2026'!$H$29,(K72-M72),'Motore 2026'!$H$29)</f>
        <v>0</v>
      </c>
      <c r="T72" s="120">
        <f>IF((L72-N72)&lt;'Motore 2021'!$H$29,(L72-N72),'Motore 2021'!$H$29)</f>
        <v>0</v>
      </c>
      <c r="U72" s="120">
        <f t="shared" si="36"/>
        <v>0</v>
      </c>
      <c r="V72" s="120">
        <f t="shared" si="37"/>
        <v>0</v>
      </c>
      <c r="W72" s="120">
        <f>ROUND(U72*'Motore 2026'!$E$29,2)</f>
        <v>0</v>
      </c>
      <c r="X72" s="120">
        <f>ROUND(V72*'Motore 2021'!$E$29,2)</f>
        <v>0</v>
      </c>
      <c r="Y72" s="120">
        <f>IF(K72-M72-S72&lt;'Motore 2026'!$H$30,(Ripartizione!K72-Ripartizione!M72-Ripartizione!S72),'Motore 2026'!$H$30)</f>
        <v>0</v>
      </c>
      <c r="Z72" s="120">
        <f>IF(L72-N72-T72&lt;'Motore 2021'!$H$30,(Ripartizione!L72-Ripartizione!N72-Ripartizione!T72),'Motore 2021'!$H$30)</f>
        <v>0</v>
      </c>
      <c r="AA72" s="120">
        <f t="shared" si="38"/>
        <v>0</v>
      </c>
      <c r="AB72" s="120">
        <f t="shared" si="39"/>
        <v>0</v>
      </c>
      <c r="AC72" s="120">
        <f>ROUND(AA72*'Motore 2026'!$E$30,2)</f>
        <v>0</v>
      </c>
      <c r="AD72" s="120">
        <f>ROUND(AB72*'Motore 2021'!$E$30,2)</f>
        <v>0</v>
      </c>
      <c r="AE72" s="120">
        <f>IF((K72-M72-S72-Y72)&lt;'Motore 2026'!$H$31, (K72-M72-S72-Y72),'Motore 2026'!$H$31)</f>
        <v>0</v>
      </c>
      <c r="AF72" s="120">
        <f>IF((L72-N72-T72-Z72)&lt;'Motore 2021'!$H$31, (L72-N72-T72-Z72),'Motore 2021'!$H$31)</f>
        <v>0</v>
      </c>
      <c r="AG72" s="120">
        <f t="shared" si="40"/>
        <v>0</v>
      </c>
      <c r="AH72" s="120">
        <f t="shared" si="41"/>
        <v>0</v>
      </c>
      <c r="AI72" s="120">
        <f>ROUND(AG72*'Motore 2026'!$E$31,2)</f>
        <v>0</v>
      </c>
      <c r="AJ72" s="120">
        <f>ROUND(AH72*'Motore 2021'!$E$31,2)</f>
        <v>0</v>
      </c>
      <c r="AK72" s="120">
        <f t="shared" si="18"/>
        <v>0</v>
      </c>
      <c r="AL72" s="120">
        <f t="shared" si="19"/>
        <v>0</v>
      </c>
      <c r="AM72" s="120">
        <f t="shared" si="42"/>
        <v>0</v>
      </c>
      <c r="AN72" s="120">
        <f t="shared" si="43"/>
        <v>0</v>
      </c>
      <c r="AO72" s="120">
        <f>ROUND(AM72*'Motore 2026'!$E$32,2)</f>
        <v>0</v>
      </c>
      <c r="AP72" s="120">
        <f>ROUND(AN72*'Motore 2021'!$E$32,2)</f>
        <v>0</v>
      </c>
      <c r="AQ72" s="127">
        <f>IF(B72&lt;&gt;0,((Q72+R72)*Ripartizione!B72),Q72+R72)</f>
        <v>0</v>
      </c>
      <c r="AR72" s="127">
        <f>IF(B72&lt;&gt;0,((Ripartizione!B72*W72)+(Ripartizione!B72*X72)), W72+X72)</f>
        <v>0</v>
      </c>
      <c r="AS72" s="127">
        <f t="shared" si="44"/>
        <v>0</v>
      </c>
      <c r="AT72" s="127">
        <f>IF(B72&lt;&gt;0,((Ripartizione!B72*AI72)+(Ripartizione!B72*AJ72)), AI72+AJ72)</f>
        <v>0</v>
      </c>
      <c r="AU72" s="127">
        <f>IF(B72&lt;&gt;0,((Ripartizione!B72*AO72)+(Ripartizione!B72*AP72)), AO72+AP72)</f>
        <v>0</v>
      </c>
      <c r="AV72" s="127">
        <f t="shared" si="20"/>
        <v>0</v>
      </c>
      <c r="AW72" s="127">
        <f t="shared" si="21"/>
        <v>0</v>
      </c>
      <c r="AX72" s="127">
        <f>IF($C$18="SI",((C72*'Motore 2021'!$B$35) + (D72*'Motore 2021'!$B$35)),0)</f>
        <v>0</v>
      </c>
      <c r="AY72" s="128">
        <f>IF($C$18="SI",((C72*'Motore 2021'!$B$35)+(C72*'Motore 2021'!$B$35)*10% + (D72*'Motore 2021'!$B$35)+(D72*'Motore 2021'!$B$35)*10%),0)</f>
        <v>0</v>
      </c>
      <c r="AZ72" s="129">
        <f>IF($C$18="SI",(((C72*'Motore 2021'!$B$38))+((D72*'Motore 2021'!$B$38))),0)</f>
        <v>0</v>
      </c>
      <c r="BA72" s="128">
        <f>IF($C$18="SI",(((C72*'Motore 2021'!$B$38)+((C72*'Motore 2021'!$B$38)*10%))+((D72*'Motore 2021'!$B$38)+((D72*'Motore 2021'!$B$38)*10%))),0)</f>
        <v>0</v>
      </c>
      <c r="BB72" s="128">
        <f t="shared" si="22"/>
        <v>0</v>
      </c>
      <c r="BC72" s="130">
        <f t="shared" si="23"/>
        <v>0</v>
      </c>
      <c r="BD72" s="130">
        <f>IF($C$18="SI",(C72*3*('Motore 2021'!$B$41+'Motore 2021'!$B$42+'Motore 2021'!$B$43+'Motore 2021'!$B$44)),(C72*1*('Motore 2021'!$B$41+'Motore 2021'!$B$42+'Motore 2021'!$B$43+'Motore 2021'!$B$44)))</f>
        <v>0</v>
      </c>
      <c r="BE72" s="131">
        <f>IF($C$18="SI",(D72*3*('Motore 2021'!$B$41+'Motore 2021'!$B$42+'Motore 2021'!$D$43+'Motore 2021'!$B$44)),(D72*1*('Motore 2021'!$B$41+'Motore 2021'!$B$42+'Motore 2021'!$D$43+'Motore 2021'!$B$44)))</f>
        <v>0</v>
      </c>
      <c r="BF72" s="130">
        <f>IF($C$18="SI",(C72*3*('Motore 2021'!$B$41+'Motore 2021'!$B$42+'Motore 2021'!$B$43+'Motore 2021'!$B$44))+((C72*3*('Motore 2021'!$B$41+'Motore 2021'!$B$42+'Motore 2021'!$B$43+'Motore 2021'!$B$44))*10%),(C72*1*('Motore 2021'!$B$41+'Motore 2021'!$B$42+'Motore 2021'!$B$43+'Motore 2021'!$B$44))+((C72*1*('Motore 2021'!$B$41+'Motore 2021'!$B$42+'Motore 2021'!$B$43+'Motore 2021'!$B$44))*10%))</f>
        <v>0</v>
      </c>
      <c r="BG72" s="130">
        <f>IF($C$18="SI",(D72*3*('Motore 2021'!$B$41+'Motore 2021'!$B$42+'Motore 2021'!$D$43+'Motore 2021'!$B$44))+((D72*3*('Motore 2021'!$B$41+'Motore 2021'!$B$42+'Motore 2021'!$D$43+'Motore 2021'!$B$44))*10%),(D72*1*('Motore 2021'!$B$41+'Motore 2021'!$B$42+'Motore 2021'!$D$43+'Motore 2021'!$B$44))+((D72*1*('Motore 2021'!$B$41+'Motore 2021'!$B$42+'Motore 2021'!$D$43+'Motore 2021'!$B$44))*10%))</f>
        <v>0</v>
      </c>
      <c r="BH72" s="130">
        <f t="shared" si="24"/>
        <v>0</v>
      </c>
      <c r="BI72" s="130">
        <f t="shared" si="25"/>
        <v>0</v>
      </c>
      <c r="BJ72" s="130">
        <f>IF(H72&lt;&gt;0,IF($C$18="SI",((('Motore 2026'!$B$47+'Motore 2026'!$B$50+'Motore 2026'!$B$53)/365)*$F$15)+(((('Motore 2026'!$B$47+'Motore 2026'!$B$50+'Motore 2021'!$B$53)/365)*$F$15)*10%),(('Motore 2026'!$B$53/365)*$F$15)+(('Motore 2026'!$B$53/365)*$F$15)*10%),0)</f>
        <v>0</v>
      </c>
      <c r="BK72" s="130">
        <v>0</v>
      </c>
      <c r="BL72" s="130">
        <f>IF(H72&lt;&gt;0,IF($C$18="SI",((('Motore 2026'!$B$47+'Motore 2026'!$B$50+'Motore 2026'!$B$53)/365)*$F$15),(('Motore 2026'!$B$53/365)*$F$15)),0)</f>
        <v>0</v>
      </c>
      <c r="BM72" s="130">
        <v>0</v>
      </c>
      <c r="BN72" s="130">
        <f t="shared" si="26"/>
        <v>0</v>
      </c>
      <c r="BO72" s="132">
        <f t="shared" si="27"/>
        <v>0</v>
      </c>
      <c r="BP72" s="41"/>
    </row>
    <row r="73" spans="1:68" x14ac:dyDescent="0.25">
      <c r="A73" s="72" t="s">
        <v>107</v>
      </c>
      <c r="B73" s="50">
        <v>0</v>
      </c>
      <c r="C73" s="50">
        <v>0</v>
      </c>
      <c r="D73" s="135">
        <v>0</v>
      </c>
      <c r="E73" s="50">
        <f t="shared" si="17"/>
        <v>0</v>
      </c>
      <c r="F73" s="169" t="s">
        <v>8</v>
      </c>
      <c r="G73" s="69">
        <f t="shared" si="28"/>
        <v>0</v>
      </c>
      <c r="H73" s="69">
        <f t="shared" si="29"/>
        <v>0</v>
      </c>
      <c r="I73" s="70">
        <f t="shared" si="30"/>
        <v>0</v>
      </c>
      <c r="J73" s="70">
        <f t="shared" si="31"/>
        <v>0</v>
      </c>
      <c r="K73" s="71">
        <f t="shared" si="32"/>
        <v>0</v>
      </c>
      <c r="L73" s="71">
        <f t="shared" si="33"/>
        <v>0</v>
      </c>
      <c r="M73" s="120">
        <f>IF(K73&lt;'Motore 2026'!$H$28,Ripartizione!K73,'Motore 2026'!$H$28)</f>
        <v>0</v>
      </c>
      <c r="N73" s="120">
        <f>IF(L73&lt;'Motore 2021'!$H$28,Ripartizione!L73,'Motore 2021'!$H$28)</f>
        <v>0</v>
      </c>
      <c r="O73" s="120">
        <f t="shared" si="34"/>
        <v>0</v>
      </c>
      <c r="P73" s="120">
        <f t="shared" si="35"/>
        <v>0</v>
      </c>
      <c r="Q73" s="120">
        <f>ROUND(O73*'Motore 2026'!$E$28,2)</f>
        <v>0</v>
      </c>
      <c r="R73" s="120">
        <f>ROUND(P73*'Motore 2021'!$E$28,2)</f>
        <v>0</v>
      </c>
      <c r="S73" s="120">
        <f>IF((K73-M73)&lt;'Motore 2026'!$H$29,(K73-M73),'Motore 2026'!$H$29)</f>
        <v>0</v>
      </c>
      <c r="T73" s="120">
        <f>IF((L73-N73)&lt;'Motore 2021'!$H$29,(L73-N73),'Motore 2021'!$H$29)</f>
        <v>0</v>
      </c>
      <c r="U73" s="120">
        <f t="shared" si="36"/>
        <v>0</v>
      </c>
      <c r="V73" s="120">
        <f t="shared" si="37"/>
        <v>0</v>
      </c>
      <c r="W73" s="120">
        <f>ROUND(U73*'Motore 2026'!$E$29,2)</f>
        <v>0</v>
      </c>
      <c r="X73" s="120">
        <f>ROUND(V73*'Motore 2021'!$E$29,2)</f>
        <v>0</v>
      </c>
      <c r="Y73" s="120">
        <f>IF(K73-M73-S73&lt;'Motore 2026'!$H$30,(Ripartizione!K73-Ripartizione!M73-Ripartizione!S73),'Motore 2026'!$H$30)</f>
        <v>0</v>
      </c>
      <c r="Z73" s="120">
        <f>IF(L73-N73-T73&lt;'Motore 2021'!$H$30,(Ripartizione!L73-Ripartizione!N73-Ripartizione!T73),'Motore 2021'!$H$30)</f>
        <v>0</v>
      </c>
      <c r="AA73" s="120">
        <f t="shared" si="38"/>
        <v>0</v>
      </c>
      <c r="AB73" s="120">
        <f t="shared" si="39"/>
        <v>0</v>
      </c>
      <c r="AC73" s="120">
        <f>ROUND(AA73*'Motore 2026'!$E$30,2)</f>
        <v>0</v>
      </c>
      <c r="AD73" s="120">
        <f>ROUND(AB73*'Motore 2021'!$E$30,2)</f>
        <v>0</v>
      </c>
      <c r="AE73" s="120">
        <f>IF((K73-M73-S73-Y73)&lt;'Motore 2026'!$H$31, (K73-M73-S73-Y73),'Motore 2026'!$H$31)</f>
        <v>0</v>
      </c>
      <c r="AF73" s="120">
        <f>IF((L73-N73-T73-Z73)&lt;'Motore 2021'!$H$31, (L73-N73-T73-Z73),'Motore 2021'!$H$31)</f>
        <v>0</v>
      </c>
      <c r="AG73" s="120">
        <f t="shared" si="40"/>
        <v>0</v>
      </c>
      <c r="AH73" s="120">
        <f t="shared" si="41"/>
        <v>0</v>
      </c>
      <c r="AI73" s="120">
        <f>ROUND(AG73*'Motore 2026'!$E$31,2)</f>
        <v>0</v>
      </c>
      <c r="AJ73" s="120">
        <f>ROUND(AH73*'Motore 2021'!$E$31,2)</f>
        <v>0</v>
      </c>
      <c r="AK73" s="120">
        <f t="shared" si="18"/>
        <v>0</v>
      </c>
      <c r="AL73" s="120">
        <f t="shared" si="19"/>
        <v>0</v>
      </c>
      <c r="AM73" s="120">
        <f t="shared" si="42"/>
        <v>0</v>
      </c>
      <c r="AN73" s="120">
        <f t="shared" si="43"/>
        <v>0</v>
      </c>
      <c r="AO73" s="120">
        <f>ROUND(AM73*'Motore 2026'!$E$32,2)</f>
        <v>0</v>
      </c>
      <c r="AP73" s="120">
        <f>ROUND(AN73*'Motore 2021'!$E$32,2)</f>
        <v>0</v>
      </c>
      <c r="AQ73" s="127">
        <f>IF(B73&lt;&gt;0,((Q73+R73)*Ripartizione!B73),Q73+R73)</f>
        <v>0</v>
      </c>
      <c r="AR73" s="127">
        <f>IF(B73&lt;&gt;0,((Ripartizione!B73*W73)+(Ripartizione!B73*X73)), W73+X73)</f>
        <v>0</v>
      </c>
      <c r="AS73" s="127">
        <f t="shared" si="44"/>
        <v>0</v>
      </c>
      <c r="AT73" s="127">
        <f>IF(B73&lt;&gt;0,((Ripartizione!B73*AI73)+(Ripartizione!B73*AJ73)), AI73+AJ73)</f>
        <v>0</v>
      </c>
      <c r="AU73" s="127">
        <f>IF(B73&lt;&gt;0,((Ripartizione!B73*AO73)+(Ripartizione!B73*AP73)), AO73+AP73)</f>
        <v>0</v>
      </c>
      <c r="AV73" s="127">
        <f t="shared" si="20"/>
        <v>0</v>
      </c>
      <c r="AW73" s="127">
        <f t="shared" si="21"/>
        <v>0</v>
      </c>
      <c r="AX73" s="127">
        <f>IF($C$18="SI",((C73*'Motore 2021'!$B$35) + (D73*'Motore 2021'!$B$35)),0)</f>
        <v>0</v>
      </c>
      <c r="AY73" s="128">
        <f>IF($C$18="SI",((C73*'Motore 2021'!$B$35)+(C73*'Motore 2021'!$B$35)*10% + (D73*'Motore 2021'!$B$35)+(D73*'Motore 2021'!$B$35)*10%),0)</f>
        <v>0</v>
      </c>
      <c r="AZ73" s="129">
        <f>IF($C$18="SI",(((C73*'Motore 2021'!$B$38))+((D73*'Motore 2021'!$B$38))),0)</f>
        <v>0</v>
      </c>
      <c r="BA73" s="128">
        <f>IF($C$18="SI",(((C73*'Motore 2021'!$B$38)+((C73*'Motore 2021'!$B$38)*10%))+((D73*'Motore 2021'!$B$38)+((D73*'Motore 2021'!$B$38)*10%))),0)</f>
        <v>0</v>
      </c>
      <c r="BB73" s="128">
        <f t="shared" si="22"/>
        <v>0</v>
      </c>
      <c r="BC73" s="130">
        <f t="shared" si="23"/>
        <v>0</v>
      </c>
      <c r="BD73" s="130">
        <f>IF($C$18="SI",(C73*3*('Motore 2021'!$B$41+'Motore 2021'!$B$42+'Motore 2021'!$B$43+'Motore 2021'!$B$44)),(C73*1*('Motore 2021'!$B$41+'Motore 2021'!$B$42+'Motore 2021'!$B$43+'Motore 2021'!$B$44)))</f>
        <v>0</v>
      </c>
      <c r="BE73" s="131">
        <f>IF($C$18="SI",(D73*3*('Motore 2021'!$B$41+'Motore 2021'!$B$42+'Motore 2021'!$D$43+'Motore 2021'!$B$44)),(D73*1*('Motore 2021'!$B$41+'Motore 2021'!$B$42+'Motore 2021'!$D$43+'Motore 2021'!$B$44)))</f>
        <v>0</v>
      </c>
      <c r="BF73" s="130">
        <f>IF($C$18="SI",(C73*3*('Motore 2021'!$B$41+'Motore 2021'!$B$42+'Motore 2021'!$B$43+'Motore 2021'!$B$44))+((C73*3*('Motore 2021'!$B$41+'Motore 2021'!$B$42+'Motore 2021'!$B$43+'Motore 2021'!$B$44))*10%),(C73*1*('Motore 2021'!$B$41+'Motore 2021'!$B$42+'Motore 2021'!$B$43+'Motore 2021'!$B$44))+((C73*1*('Motore 2021'!$B$41+'Motore 2021'!$B$42+'Motore 2021'!$B$43+'Motore 2021'!$B$44))*10%))</f>
        <v>0</v>
      </c>
      <c r="BG73" s="130">
        <f>IF($C$18="SI",(D73*3*('Motore 2021'!$B$41+'Motore 2021'!$B$42+'Motore 2021'!$D$43+'Motore 2021'!$B$44))+((D73*3*('Motore 2021'!$B$41+'Motore 2021'!$B$42+'Motore 2021'!$D$43+'Motore 2021'!$B$44))*10%),(D73*1*('Motore 2021'!$B$41+'Motore 2021'!$B$42+'Motore 2021'!$D$43+'Motore 2021'!$B$44))+((D73*1*('Motore 2021'!$B$41+'Motore 2021'!$B$42+'Motore 2021'!$D$43+'Motore 2021'!$B$44))*10%))</f>
        <v>0</v>
      </c>
      <c r="BH73" s="130">
        <f t="shared" si="24"/>
        <v>0</v>
      </c>
      <c r="BI73" s="130">
        <f t="shared" si="25"/>
        <v>0</v>
      </c>
      <c r="BJ73" s="130">
        <f>IF(H73&lt;&gt;0,IF($C$18="SI",((('Motore 2026'!$B$47+'Motore 2026'!$B$50+'Motore 2026'!$B$53)/365)*$F$15)+(((('Motore 2026'!$B$47+'Motore 2026'!$B$50+'Motore 2021'!$B$53)/365)*$F$15)*10%),(('Motore 2026'!$B$53/365)*$F$15)+(('Motore 2026'!$B$53/365)*$F$15)*10%),0)</f>
        <v>0</v>
      </c>
      <c r="BK73" s="130">
        <v>0</v>
      </c>
      <c r="BL73" s="130">
        <f>IF(H73&lt;&gt;0,IF($C$18="SI",((('Motore 2026'!$B$47+'Motore 2026'!$B$50+'Motore 2026'!$B$53)/365)*$F$15),(('Motore 2026'!$B$53/365)*$F$15)),0)</f>
        <v>0</v>
      </c>
      <c r="BM73" s="130">
        <v>0</v>
      </c>
      <c r="BN73" s="130">
        <f t="shared" si="26"/>
        <v>0</v>
      </c>
      <c r="BO73" s="132">
        <f t="shared" si="27"/>
        <v>0</v>
      </c>
      <c r="BP73" s="41"/>
    </row>
    <row r="74" spans="1:68" x14ac:dyDescent="0.25">
      <c r="A74" s="72" t="s">
        <v>108</v>
      </c>
      <c r="B74" s="50">
        <v>0</v>
      </c>
      <c r="C74" s="50">
        <v>0</v>
      </c>
      <c r="D74" s="135">
        <v>0</v>
      </c>
      <c r="E74" s="50">
        <f t="shared" si="17"/>
        <v>0</v>
      </c>
      <c r="F74" s="169" t="s">
        <v>8</v>
      </c>
      <c r="G74" s="69">
        <f t="shared" si="28"/>
        <v>0</v>
      </c>
      <c r="H74" s="69">
        <f t="shared" si="29"/>
        <v>0</v>
      </c>
      <c r="I74" s="70">
        <f t="shared" si="30"/>
        <v>0</v>
      </c>
      <c r="J74" s="70">
        <f t="shared" si="31"/>
        <v>0</v>
      </c>
      <c r="K74" s="71">
        <f t="shared" si="32"/>
        <v>0</v>
      </c>
      <c r="L74" s="71">
        <f t="shared" si="33"/>
        <v>0</v>
      </c>
      <c r="M74" s="120">
        <f>IF(K74&lt;'Motore 2026'!$H$28,Ripartizione!K74,'Motore 2026'!$H$28)</f>
        <v>0</v>
      </c>
      <c r="N74" s="120">
        <f>IF(L74&lt;'Motore 2021'!$H$28,Ripartizione!L74,'Motore 2021'!$H$28)</f>
        <v>0</v>
      </c>
      <c r="O74" s="120">
        <f t="shared" si="34"/>
        <v>0</v>
      </c>
      <c r="P74" s="120">
        <f t="shared" si="35"/>
        <v>0</v>
      </c>
      <c r="Q74" s="120">
        <f>ROUND(O74*'Motore 2026'!$E$28,2)</f>
        <v>0</v>
      </c>
      <c r="R74" s="120">
        <f>ROUND(P74*'Motore 2021'!$E$28,2)</f>
        <v>0</v>
      </c>
      <c r="S74" s="120">
        <f>IF((K74-M74)&lt;'Motore 2026'!$H$29,(K74-M74),'Motore 2026'!$H$29)</f>
        <v>0</v>
      </c>
      <c r="T74" s="120">
        <f>IF((L74-N74)&lt;'Motore 2021'!$H$29,(L74-N74),'Motore 2021'!$H$29)</f>
        <v>0</v>
      </c>
      <c r="U74" s="120">
        <f t="shared" si="36"/>
        <v>0</v>
      </c>
      <c r="V74" s="120">
        <f t="shared" si="37"/>
        <v>0</v>
      </c>
      <c r="W74" s="120">
        <f>ROUND(U74*'Motore 2026'!$E$29,2)</f>
        <v>0</v>
      </c>
      <c r="X74" s="120">
        <f>ROUND(V74*'Motore 2021'!$E$29,2)</f>
        <v>0</v>
      </c>
      <c r="Y74" s="120">
        <f>IF(K74-M74-S74&lt;'Motore 2026'!$H$30,(Ripartizione!K74-Ripartizione!M74-Ripartizione!S74),'Motore 2026'!$H$30)</f>
        <v>0</v>
      </c>
      <c r="Z74" s="120">
        <f>IF(L74-N74-T74&lt;'Motore 2021'!$H$30,(Ripartizione!L74-Ripartizione!N74-Ripartizione!T74),'Motore 2021'!$H$30)</f>
        <v>0</v>
      </c>
      <c r="AA74" s="120">
        <f t="shared" si="38"/>
        <v>0</v>
      </c>
      <c r="AB74" s="120">
        <f t="shared" si="39"/>
        <v>0</v>
      </c>
      <c r="AC74" s="120">
        <f>ROUND(AA74*'Motore 2026'!$E$30,2)</f>
        <v>0</v>
      </c>
      <c r="AD74" s="120">
        <f>ROUND(AB74*'Motore 2021'!$E$30,2)</f>
        <v>0</v>
      </c>
      <c r="AE74" s="120">
        <f>IF((K74-M74-S74-Y74)&lt;'Motore 2026'!$H$31, (K74-M74-S74-Y74),'Motore 2026'!$H$31)</f>
        <v>0</v>
      </c>
      <c r="AF74" s="120">
        <f>IF((L74-N74-T74-Z74)&lt;'Motore 2021'!$H$31, (L74-N74-T74-Z74),'Motore 2021'!$H$31)</f>
        <v>0</v>
      </c>
      <c r="AG74" s="120">
        <f t="shared" si="40"/>
        <v>0</v>
      </c>
      <c r="AH74" s="120">
        <f t="shared" si="41"/>
        <v>0</v>
      </c>
      <c r="AI74" s="120">
        <f>ROUND(AG74*'Motore 2026'!$E$31,2)</f>
        <v>0</v>
      </c>
      <c r="AJ74" s="120">
        <f>ROUND(AH74*'Motore 2021'!$E$31,2)</f>
        <v>0</v>
      </c>
      <c r="AK74" s="120">
        <f t="shared" si="18"/>
        <v>0</v>
      </c>
      <c r="AL74" s="120">
        <f t="shared" si="19"/>
        <v>0</v>
      </c>
      <c r="AM74" s="120">
        <f t="shared" si="42"/>
        <v>0</v>
      </c>
      <c r="AN74" s="120">
        <f t="shared" si="43"/>
        <v>0</v>
      </c>
      <c r="AO74" s="120">
        <f>ROUND(AM74*'Motore 2026'!$E$32,2)</f>
        <v>0</v>
      </c>
      <c r="AP74" s="120">
        <f>ROUND(AN74*'Motore 2021'!$E$32,2)</f>
        <v>0</v>
      </c>
      <c r="AQ74" s="127">
        <f>IF(B74&lt;&gt;0,((Q74+R74)*Ripartizione!B74),Q74+R74)</f>
        <v>0</v>
      </c>
      <c r="AR74" s="127">
        <f>IF(B74&lt;&gt;0,((Ripartizione!B74*W74)+(Ripartizione!B74*X74)), W74+X74)</f>
        <v>0</v>
      </c>
      <c r="AS74" s="127">
        <f t="shared" si="44"/>
        <v>0</v>
      </c>
      <c r="AT74" s="127">
        <f>IF(B74&lt;&gt;0,((Ripartizione!B74*AI74)+(Ripartizione!B74*AJ74)), AI74+AJ74)</f>
        <v>0</v>
      </c>
      <c r="AU74" s="127">
        <f>IF(B74&lt;&gt;0,((Ripartizione!B74*AO74)+(Ripartizione!B74*AP74)), AO74+AP74)</f>
        <v>0</v>
      </c>
      <c r="AV74" s="127">
        <f t="shared" si="20"/>
        <v>0</v>
      </c>
      <c r="AW74" s="127">
        <f t="shared" si="21"/>
        <v>0</v>
      </c>
      <c r="AX74" s="127">
        <f>IF($C$18="SI",((C74*'Motore 2021'!$B$35) + (D74*'Motore 2021'!$B$35)),0)</f>
        <v>0</v>
      </c>
      <c r="AY74" s="128">
        <f>IF($C$18="SI",((C74*'Motore 2021'!$B$35)+(C74*'Motore 2021'!$B$35)*10% + (D74*'Motore 2021'!$B$35)+(D74*'Motore 2021'!$B$35)*10%),0)</f>
        <v>0</v>
      </c>
      <c r="AZ74" s="129">
        <f>IF($C$18="SI",(((C74*'Motore 2021'!$B$38))+((D74*'Motore 2021'!$B$38))),0)</f>
        <v>0</v>
      </c>
      <c r="BA74" s="128">
        <f>IF($C$18="SI",(((C74*'Motore 2021'!$B$38)+((C74*'Motore 2021'!$B$38)*10%))+((D74*'Motore 2021'!$B$38)+((D74*'Motore 2021'!$B$38)*10%))),0)</f>
        <v>0</v>
      </c>
      <c r="BB74" s="128">
        <f t="shared" si="22"/>
        <v>0</v>
      </c>
      <c r="BC74" s="130">
        <f t="shared" si="23"/>
        <v>0</v>
      </c>
      <c r="BD74" s="130">
        <f>IF($C$18="SI",(C74*3*('Motore 2021'!$B$41+'Motore 2021'!$B$42+'Motore 2021'!$B$43+'Motore 2021'!$B$44)),(C74*1*('Motore 2021'!$B$41+'Motore 2021'!$B$42+'Motore 2021'!$B$43+'Motore 2021'!$B$44)))</f>
        <v>0</v>
      </c>
      <c r="BE74" s="131">
        <f>IF($C$18="SI",(D74*3*('Motore 2021'!$B$41+'Motore 2021'!$B$42+'Motore 2021'!$D$43+'Motore 2021'!$B$44)),(D74*1*('Motore 2021'!$B$41+'Motore 2021'!$B$42+'Motore 2021'!$D$43+'Motore 2021'!$B$44)))</f>
        <v>0</v>
      </c>
      <c r="BF74" s="130">
        <f>IF($C$18="SI",(C74*3*('Motore 2021'!$B$41+'Motore 2021'!$B$42+'Motore 2021'!$B$43+'Motore 2021'!$B$44))+((C74*3*('Motore 2021'!$B$41+'Motore 2021'!$B$42+'Motore 2021'!$B$43+'Motore 2021'!$B$44))*10%),(C74*1*('Motore 2021'!$B$41+'Motore 2021'!$B$42+'Motore 2021'!$B$43+'Motore 2021'!$B$44))+((C74*1*('Motore 2021'!$B$41+'Motore 2021'!$B$42+'Motore 2021'!$B$43+'Motore 2021'!$B$44))*10%))</f>
        <v>0</v>
      </c>
      <c r="BG74" s="130">
        <f>IF($C$18="SI",(D74*3*('Motore 2021'!$B$41+'Motore 2021'!$B$42+'Motore 2021'!$D$43+'Motore 2021'!$B$44))+((D74*3*('Motore 2021'!$B$41+'Motore 2021'!$B$42+'Motore 2021'!$D$43+'Motore 2021'!$B$44))*10%),(D74*1*('Motore 2021'!$B$41+'Motore 2021'!$B$42+'Motore 2021'!$D$43+'Motore 2021'!$B$44))+((D74*1*('Motore 2021'!$B$41+'Motore 2021'!$B$42+'Motore 2021'!$D$43+'Motore 2021'!$B$44))*10%))</f>
        <v>0</v>
      </c>
      <c r="BH74" s="130">
        <f t="shared" si="24"/>
        <v>0</v>
      </c>
      <c r="BI74" s="130">
        <f t="shared" si="25"/>
        <v>0</v>
      </c>
      <c r="BJ74" s="130">
        <f>IF(H74&lt;&gt;0,IF($C$18="SI",((('Motore 2026'!$B$47+'Motore 2026'!$B$50+'Motore 2026'!$B$53)/365)*$F$15)+(((('Motore 2026'!$B$47+'Motore 2026'!$B$50+'Motore 2021'!$B$53)/365)*$F$15)*10%),(('Motore 2026'!$B$53/365)*$F$15)+(('Motore 2026'!$B$53/365)*$F$15)*10%),0)</f>
        <v>0</v>
      </c>
      <c r="BK74" s="130">
        <v>0</v>
      </c>
      <c r="BL74" s="130">
        <f>IF(H74&lt;&gt;0,IF($C$18="SI",((('Motore 2026'!$B$47+'Motore 2026'!$B$50+'Motore 2026'!$B$53)/365)*$F$15),(('Motore 2026'!$B$53/365)*$F$15)),0)</f>
        <v>0</v>
      </c>
      <c r="BM74" s="130">
        <v>0</v>
      </c>
      <c r="BN74" s="130">
        <f t="shared" si="26"/>
        <v>0</v>
      </c>
      <c r="BO74" s="132">
        <f t="shared" si="27"/>
        <v>0</v>
      </c>
      <c r="BP74" s="41"/>
    </row>
    <row r="75" spans="1:68" x14ac:dyDescent="0.25">
      <c r="A75" s="72" t="s">
        <v>109</v>
      </c>
      <c r="B75" s="50">
        <v>0</v>
      </c>
      <c r="C75" s="50">
        <v>0</v>
      </c>
      <c r="D75" s="135">
        <v>0</v>
      </c>
      <c r="E75" s="50">
        <f t="shared" si="17"/>
        <v>0</v>
      </c>
      <c r="F75" s="169" t="s">
        <v>8</v>
      </c>
      <c r="G75" s="69">
        <f t="shared" si="28"/>
        <v>0</v>
      </c>
      <c r="H75" s="69">
        <f t="shared" si="29"/>
        <v>0</v>
      </c>
      <c r="I75" s="70">
        <f t="shared" si="30"/>
        <v>0</v>
      </c>
      <c r="J75" s="70">
        <f t="shared" si="31"/>
        <v>0</v>
      </c>
      <c r="K75" s="71">
        <f t="shared" si="32"/>
        <v>0</v>
      </c>
      <c r="L75" s="71">
        <f t="shared" si="33"/>
        <v>0</v>
      </c>
      <c r="M75" s="120">
        <f>IF(K75&lt;'Motore 2026'!$H$28,Ripartizione!K75,'Motore 2026'!$H$28)</f>
        <v>0</v>
      </c>
      <c r="N75" s="120">
        <f>IF(L75&lt;'Motore 2021'!$H$28,Ripartizione!L75,'Motore 2021'!$H$28)</f>
        <v>0</v>
      </c>
      <c r="O75" s="120">
        <f t="shared" si="34"/>
        <v>0</v>
      </c>
      <c r="P75" s="120">
        <f t="shared" si="35"/>
        <v>0</v>
      </c>
      <c r="Q75" s="120">
        <f>ROUND(O75*'Motore 2026'!$E$28,2)</f>
        <v>0</v>
      </c>
      <c r="R75" s="120">
        <f>ROUND(P75*'Motore 2021'!$E$28,2)</f>
        <v>0</v>
      </c>
      <c r="S75" s="120">
        <f>IF((K75-M75)&lt;'Motore 2026'!$H$29,(K75-M75),'Motore 2026'!$H$29)</f>
        <v>0</v>
      </c>
      <c r="T75" s="120">
        <f>IF((L75-N75)&lt;'Motore 2021'!$H$29,(L75-N75),'Motore 2021'!$H$29)</f>
        <v>0</v>
      </c>
      <c r="U75" s="120">
        <f t="shared" si="36"/>
        <v>0</v>
      </c>
      <c r="V75" s="120">
        <f t="shared" si="37"/>
        <v>0</v>
      </c>
      <c r="W75" s="120">
        <f>ROUND(U75*'Motore 2026'!$E$29,2)</f>
        <v>0</v>
      </c>
      <c r="X75" s="120">
        <f>ROUND(V75*'Motore 2021'!$E$29,2)</f>
        <v>0</v>
      </c>
      <c r="Y75" s="120">
        <f>IF(K75-M75-S75&lt;'Motore 2026'!$H$30,(Ripartizione!K75-Ripartizione!M75-Ripartizione!S75),'Motore 2026'!$H$30)</f>
        <v>0</v>
      </c>
      <c r="Z75" s="120">
        <f>IF(L75-N75-T75&lt;'Motore 2021'!$H$30,(Ripartizione!L75-Ripartizione!N75-Ripartizione!T75),'Motore 2021'!$H$30)</f>
        <v>0</v>
      </c>
      <c r="AA75" s="120">
        <f t="shared" si="38"/>
        <v>0</v>
      </c>
      <c r="AB75" s="120">
        <f t="shared" si="39"/>
        <v>0</v>
      </c>
      <c r="AC75" s="120">
        <f>ROUND(AA75*'Motore 2026'!$E$30,2)</f>
        <v>0</v>
      </c>
      <c r="AD75" s="120">
        <f>ROUND(AB75*'Motore 2021'!$E$30,2)</f>
        <v>0</v>
      </c>
      <c r="AE75" s="120">
        <f>IF((K75-M75-S75-Y75)&lt;'Motore 2026'!$H$31, (K75-M75-S75-Y75),'Motore 2026'!$H$31)</f>
        <v>0</v>
      </c>
      <c r="AF75" s="120">
        <f>IF((L75-N75-T75-Z75)&lt;'Motore 2021'!$H$31, (L75-N75-T75-Z75),'Motore 2021'!$H$31)</f>
        <v>0</v>
      </c>
      <c r="AG75" s="120">
        <f t="shared" si="40"/>
        <v>0</v>
      </c>
      <c r="AH75" s="120">
        <f t="shared" si="41"/>
        <v>0</v>
      </c>
      <c r="AI75" s="120">
        <f>ROUND(AG75*'Motore 2026'!$E$31,2)</f>
        <v>0</v>
      </c>
      <c r="AJ75" s="120">
        <f>ROUND(AH75*'Motore 2021'!$E$31,2)</f>
        <v>0</v>
      </c>
      <c r="AK75" s="120">
        <f t="shared" si="18"/>
        <v>0</v>
      </c>
      <c r="AL75" s="120">
        <f t="shared" si="19"/>
        <v>0</v>
      </c>
      <c r="AM75" s="120">
        <f t="shared" si="42"/>
        <v>0</v>
      </c>
      <c r="AN75" s="120">
        <f t="shared" si="43"/>
        <v>0</v>
      </c>
      <c r="AO75" s="120">
        <f>ROUND(AM75*'Motore 2026'!$E$32,2)</f>
        <v>0</v>
      </c>
      <c r="AP75" s="120">
        <f>ROUND(AN75*'Motore 2021'!$E$32,2)</f>
        <v>0</v>
      </c>
      <c r="AQ75" s="127">
        <f>IF(B75&lt;&gt;0,((Q75+R75)*Ripartizione!B75),Q75+R75)</f>
        <v>0</v>
      </c>
      <c r="AR75" s="127">
        <f>IF(B75&lt;&gt;0,((Ripartizione!B75*W75)+(Ripartizione!B75*X75)), W75+X75)</f>
        <v>0</v>
      </c>
      <c r="AS75" s="127">
        <f t="shared" si="44"/>
        <v>0</v>
      </c>
      <c r="AT75" s="127">
        <f>IF(B75&lt;&gt;0,((Ripartizione!B75*AI75)+(Ripartizione!B75*AJ75)), AI75+AJ75)</f>
        <v>0</v>
      </c>
      <c r="AU75" s="127">
        <f>IF(B75&lt;&gt;0,((Ripartizione!B75*AO75)+(Ripartizione!B75*AP75)), AO75+AP75)</f>
        <v>0</v>
      </c>
      <c r="AV75" s="127">
        <f t="shared" si="20"/>
        <v>0</v>
      </c>
      <c r="AW75" s="127">
        <f t="shared" si="21"/>
        <v>0</v>
      </c>
      <c r="AX75" s="127">
        <f>IF($C$18="SI",((C75*'Motore 2021'!$B$35) + (D75*'Motore 2021'!$B$35)),0)</f>
        <v>0</v>
      </c>
      <c r="AY75" s="128">
        <f>IF($C$18="SI",((C75*'Motore 2021'!$B$35)+(C75*'Motore 2021'!$B$35)*10% + (D75*'Motore 2021'!$B$35)+(D75*'Motore 2021'!$B$35)*10%),0)</f>
        <v>0</v>
      </c>
      <c r="AZ75" s="129">
        <f>IF($C$18="SI",(((C75*'Motore 2021'!$B$38))+((D75*'Motore 2021'!$B$38))),0)</f>
        <v>0</v>
      </c>
      <c r="BA75" s="128">
        <f>IF($C$18="SI",(((C75*'Motore 2021'!$B$38)+((C75*'Motore 2021'!$B$38)*10%))+((D75*'Motore 2021'!$B$38)+((D75*'Motore 2021'!$B$38)*10%))),0)</f>
        <v>0</v>
      </c>
      <c r="BB75" s="128">
        <f t="shared" si="22"/>
        <v>0</v>
      </c>
      <c r="BC75" s="130">
        <f t="shared" si="23"/>
        <v>0</v>
      </c>
      <c r="BD75" s="130">
        <f>IF($C$18="SI",(C75*3*('Motore 2021'!$B$41+'Motore 2021'!$B$42+'Motore 2021'!$B$43+'Motore 2021'!$B$44)),(C75*1*('Motore 2021'!$B$41+'Motore 2021'!$B$42+'Motore 2021'!$B$43+'Motore 2021'!$B$44)))</f>
        <v>0</v>
      </c>
      <c r="BE75" s="131">
        <f>IF($C$18="SI",(D75*3*('Motore 2021'!$B$41+'Motore 2021'!$B$42+'Motore 2021'!$D$43+'Motore 2021'!$B$44)),(D75*1*('Motore 2021'!$B$41+'Motore 2021'!$B$42+'Motore 2021'!$D$43+'Motore 2021'!$B$44)))</f>
        <v>0</v>
      </c>
      <c r="BF75" s="130">
        <f>IF($C$18="SI",(C75*3*('Motore 2021'!$B$41+'Motore 2021'!$B$42+'Motore 2021'!$B$43+'Motore 2021'!$B$44))+((C75*3*('Motore 2021'!$B$41+'Motore 2021'!$B$42+'Motore 2021'!$B$43+'Motore 2021'!$B$44))*10%),(C75*1*('Motore 2021'!$B$41+'Motore 2021'!$B$42+'Motore 2021'!$B$43+'Motore 2021'!$B$44))+((C75*1*('Motore 2021'!$B$41+'Motore 2021'!$B$42+'Motore 2021'!$B$43+'Motore 2021'!$B$44))*10%))</f>
        <v>0</v>
      </c>
      <c r="BG75" s="130">
        <f>IF($C$18="SI",(D75*3*('Motore 2021'!$B$41+'Motore 2021'!$B$42+'Motore 2021'!$D$43+'Motore 2021'!$B$44))+((D75*3*('Motore 2021'!$B$41+'Motore 2021'!$B$42+'Motore 2021'!$D$43+'Motore 2021'!$B$44))*10%),(D75*1*('Motore 2021'!$B$41+'Motore 2021'!$B$42+'Motore 2021'!$D$43+'Motore 2021'!$B$44))+((D75*1*('Motore 2021'!$B$41+'Motore 2021'!$B$42+'Motore 2021'!$D$43+'Motore 2021'!$B$44))*10%))</f>
        <v>0</v>
      </c>
      <c r="BH75" s="130">
        <f t="shared" si="24"/>
        <v>0</v>
      </c>
      <c r="BI75" s="130">
        <f t="shared" si="25"/>
        <v>0</v>
      </c>
      <c r="BJ75" s="130">
        <f>IF(H75&lt;&gt;0,IF($C$18="SI",((('Motore 2026'!$B$47+'Motore 2026'!$B$50+'Motore 2026'!$B$53)/365)*$F$15)+(((('Motore 2026'!$B$47+'Motore 2026'!$B$50+'Motore 2021'!$B$53)/365)*$F$15)*10%),(('Motore 2026'!$B$53/365)*$F$15)+(('Motore 2026'!$B$53/365)*$F$15)*10%),0)</f>
        <v>0</v>
      </c>
      <c r="BK75" s="130">
        <v>0</v>
      </c>
      <c r="BL75" s="130">
        <f>IF(H75&lt;&gt;0,IF($C$18="SI",((('Motore 2026'!$B$47+'Motore 2026'!$B$50+'Motore 2026'!$B$53)/365)*$F$15),(('Motore 2026'!$B$53/365)*$F$15)),0)</f>
        <v>0</v>
      </c>
      <c r="BM75" s="130">
        <v>0</v>
      </c>
      <c r="BN75" s="130">
        <f t="shared" si="26"/>
        <v>0</v>
      </c>
      <c r="BO75" s="132">
        <f t="shared" si="27"/>
        <v>0</v>
      </c>
      <c r="BP75" s="41"/>
    </row>
    <row r="76" spans="1:68" x14ac:dyDescent="0.25">
      <c r="A76" s="72" t="s">
        <v>110</v>
      </c>
      <c r="B76" s="50">
        <v>0</v>
      </c>
      <c r="C76" s="50">
        <v>0</v>
      </c>
      <c r="D76" s="135">
        <v>0</v>
      </c>
      <c r="E76" s="50">
        <f t="shared" si="17"/>
        <v>0</v>
      </c>
      <c r="F76" s="169" t="s">
        <v>8</v>
      </c>
      <c r="G76" s="69">
        <f t="shared" si="28"/>
        <v>0</v>
      </c>
      <c r="H76" s="69">
        <f t="shared" si="29"/>
        <v>0</v>
      </c>
      <c r="I76" s="70">
        <f t="shared" si="30"/>
        <v>0</v>
      </c>
      <c r="J76" s="70">
        <f t="shared" si="31"/>
        <v>0</v>
      </c>
      <c r="K76" s="71">
        <f t="shared" si="32"/>
        <v>0</v>
      </c>
      <c r="L76" s="71">
        <f t="shared" si="33"/>
        <v>0</v>
      </c>
      <c r="M76" s="120">
        <f>IF(K76&lt;'Motore 2026'!$H$28,Ripartizione!K76,'Motore 2026'!$H$28)</f>
        <v>0</v>
      </c>
      <c r="N76" s="120">
        <f>IF(L76&lt;'Motore 2021'!$H$28,Ripartizione!L76,'Motore 2021'!$H$28)</f>
        <v>0</v>
      </c>
      <c r="O76" s="120">
        <f t="shared" si="34"/>
        <v>0</v>
      </c>
      <c r="P76" s="120">
        <f t="shared" si="35"/>
        <v>0</v>
      </c>
      <c r="Q76" s="120">
        <f>ROUND(O76*'Motore 2026'!$E$28,2)</f>
        <v>0</v>
      </c>
      <c r="R76" s="120">
        <f>ROUND(P76*'Motore 2021'!$E$28,2)</f>
        <v>0</v>
      </c>
      <c r="S76" s="120">
        <f>IF((K76-M76)&lt;'Motore 2026'!$H$29,(K76-M76),'Motore 2026'!$H$29)</f>
        <v>0</v>
      </c>
      <c r="T76" s="120">
        <f>IF((L76-N76)&lt;'Motore 2021'!$H$29,(L76-N76),'Motore 2021'!$H$29)</f>
        <v>0</v>
      </c>
      <c r="U76" s="120">
        <f t="shared" si="36"/>
        <v>0</v>
      </c>
      <c r="V76" s="120">
        <f t="shared" si="37"/>
        <v>0</v>
      </c>
      <c r="W76" s="120">
        <f>ROUND(U76*'Motore 2026'!$E$29,2)</f>
        <v>0</v>
      </c>
      <c r="X76" s="120">
        <f>ROUND(V76*'Motore 2021'!$E$29,2)</f>
        <v>0</v>
      </c>
      <c r="Y76" s="120">
        <f>IF(K76-M76-S76&lt;'Motore 2026'!$H$30,(Ripartizione!K76-Ripartizione!M76-Ripartizione!S76),'Motore 2026'!$H$30)</f>
        <v>0</v>
      </c>
      <c r="Z76" s="120">
        <f>IF(L76-N76-T76&lt;'Motore 2021'!$H$30,(Ripartizione!L76-Ripartizione!N76-Ripartizione!T76),'Motore 2021'!$H$30)</f>
        <v>0</v>
      </c>
      <c r="AA76" s="120">
        <f t="shared" si="38"/>
        <v>0</v>
      </c>
      <c r="AB76" s="120">
        <f t="shared" si="39"/>
        <v>0</v>
      </c>
      <c r="AC76" s="120">
        <f>ROUND(AA76*'Motore 2026'!$E$30,2)</f>
        <v>0</v>
      </c>
      <c r="AD76" s="120">
        <f>ROUND(AB76*'Motore 2021'!$E$30,2)</f>
        <v>0</v>
      </c>
      <c r="AE76" s="120">
        <f>IF((K76-M76-S76-Y76)&lt;'Motore 2026'!$H$31, (K76-M76-S76-Y76),'Motore 2026'!$H$31)</f>
        <v>0</v>
      </c>
      <c r="AF76" s="120">
        <f>IF((L76-N76-T76-Z76)&lt;'Motore 2021'!$H$31, (L76-N76-T76-Z76),'Motore 2021'!$H$31)</f>
        <v>0</v>
      </c>
      <c r="AG76" s="120">
        <f t="shared" si="40"/>
        <v>0</v>
      </c>
      <c r="AH76" s="120">
        <f t="shared" si="41"/>
        <v>0</v>
      </c>
      <c r="AI76" s="120">
        <f>ROUND(AG76*'Motore 2026'!$E$31,2)</f>
        <v>0</v>
      </c>
      <c r="AJ76" s="120">
        <f>ROUND(AH76*'Motore 2021'!$E$31,2)</f>
        <v>0</v>
      </c>
      <c r="AK76" s="120">
        <f t="shared" si="18"/>
        <v>0</v>
      </c>
      <c r="AL76" s="120">
        <f t="shared" si="19"/>
        <v>0</v>
      </c>
      <c r="AM76" s="120">
        <f t="shared" si="42"/>
        <v>0</v>
      </c>
      <c r="AN76" s="120">
        <f t="shared" si="43"/>
        <v>0</v>
      </c>
      <c r="AO76" s="120">
        <f>ROUND(AM76*'Motore 2026'!$E$32,2)</f>
        <v>0</v>
      </c>
      <c r="AP76" s="120">
        <f>ROUND(AN76*'Motore 2021'!$E$32,2)</f>
        <v>0</v>
      </c>
      <c r="AQ76" s="127">
        <f>IF(B76&lt;&gt;0,((Q76+R76)*Ripartizione!B76),Q76+R76)</f>
        <v>0</v>
      </c>
      <c r="AR76" s="127">
        <f>IF(B76&lt;&gt;0,((Ripartizione!B76*W76)+(Ripartizione!B76*X76)), W76+X76)</f>
        <v>0</v>
      </c>
      <c r="AS76" s="127">
        <f t="shared" si="44"/>
        <v>0</v>
      </c>
      <c r="AT76" s="127">
        <f>IF(B76&lt;&gt;0,((Ripartizione!B76*AI76)+(Ripartizione!B76*AJ76)), AI76+AJ76)</f>
        <v>0</v>
      </c>
      <c r="AU76" s="127">
        <f>IF(B76&lt;&gt;0,((Ripartizione!B76*AO76)+(Ripartizione!B76*AP76)), AO76+AP76)</f>
        <v>0</v>
      </c>
      <c r="AV76" s="127">
        <f t="shared" si="20"/>
        <v>0</v>
      </c>
      <c r="AW76" s="127">
        <f t="shared" si="21"/>
        <v>0</v>
      </c>
      <c r="AX76" s="127">
        <f>IF($C$18="SI",((C76*'Motore 2021'!$B$35) + (D76*'Motore 2021'!$B$35)),0)</f>
        <v>0</v>
      </c>
      <c r="AY76" s="128">
        <f>IF($C$18="SI",((C76*'Motore 2021'!$B$35)+(C76*'Motore 2021'!$B$35)*10% + (D76*'Motore 2021'!$B$35)+(D76*'Motore 2021'!$B$35)*10%),0)</f>
        <v>0</v>
      </c>
      <c r="AZ76" s="129">
        <f>IF($C$18="SI",(((C76*'Motore 2021'!$B$38))+((D76*'Motore 2021'!$B$38))),0)</f>
        <v>0</v>
      </c>
      <c r="BA76" s="128">
        <f>IF($C$18="SI",(((C76*'Motore 2021'!$B$38)+((C76*'Motore 2021'!$B$38)*10%))+((D76*'Motore 2021'!$B$38)+((D76*'Motore 2021'!$B$38)*10%))),0)</f>
        <v>0</v>
      </c>
      <c r="BB76" s="128">
        <f t="shared" si="22"/>
        <v>0</v>
      </c>
      <c r="BC76" s="130">
        <f t="shared" si="23"/>
        <v>0</v>
      </c>
      <c r="BD76" s="130">
        <f>IF($C$18="SI",(C76*3*('Motore 2021'!$B$41+'Motore 2021'!$B$42+'Motore 2021'!$B$43+'Motore 2021'!$B$44)),(C76*1*('Motore 2021'!$B$41+'Motore 2021'!$B$42+'Motore 2021'!$B$43+'Motore 2021'!$B$44)))</f>
        <v>0</v>
      </c>
      <c r="BE76" s="131">
        <f>IF($C$18="SI",(D76*3*('Motore 2021'!$B$41+'Motore 2021'!$B$42+'Motore 2021'!$D$43+'Motore 2021'!$B$44)),(D76*1*('Motore 2021'!$B$41+'Motore 2021'!$B$42+'Motore 2021'!$D$43+'Motore 2021'!$B$44)))</f>
        <v>0</v>
      </c>
      <c r="BF76" s="130">
        <f>IF($C$18="SI",(C76*3*('Motore 2021'!$B$41+'Motore 2021'!$B$42+'Motore 2021'!$B$43+'Motore 2021'!$B$44))+((C76*3*('Motore 2021'!$B$41+'Motore 2021'!$B$42+'Motore 2021'!$B$43+'Motore 2021'!$B$44))*10%),(C76*1*('Motore 2021'!$B$41+'Motore 2021'!$B$42+'Motore 2021'!$B$43+'Motore 2021'!$B$44))+((C76*1*('Motore 2021'!$B$41+'Motore 2021'!$B$42+'Motore 2021'!$B$43+'Motore 2021'!$B$44))*10%))</f>
        <v>0</v>
      </c>
      <c r="BG76" s="130">
        <f>IF($C$18="SI",(D76*3*('Motore 2021'!$B$41+'Motore 2021'!$B$42+'Motore 2021'!$D$43+'Motore 2021'!$B$44))+((D76*3*('Motore 2021'!$B$41+'Motore 2021'!$B$42+'Motore 2021'!$D$43+'Motore 2021'!$B$44))*10%),(D76*1*('Motore 2021'!$B$41+'Motore 2021'!$B$42+'Motore 2021'!$D$43+'Motore 2021'!$B$44))+((D76*1*('Motore 2021'!$B$41+'Motore 2021'!$B$42+'Motore 2021'!$D$43+'Motore 2021'!$B$44))*10%))</f>
        <v>0</v>
      </c>
      <c r="BH76" s="130">
        <f t="shared" si="24"/>
        <v>0</v>
      </c>
      <c r="BI76" s="130">
        <f t="shared" si="25"/>
        <v>0</v>
      </c>
      <c r="BJ76" s="130">
        <f>IF(H76&lt;&gt;0,IF($C$18="SI",((('Motore 2026'!$B$47+'Motore 2026'!$B$50+'Motore 2026'!$B$53)/365)*$F$15)+(((('Motore 2026'!$B$47+'Motore 2026'!$B$50+'Motore 2021'!$B$53)/365)*$F$15)*10%),(('Motore 2026'!$B$53/365)*$F$15)+(('Motore 2026'!$B$53/365)*$F$15)*10%),0)</f>
        <v>0</v>
      </c>
      <c r="BK76" s="130">
        <v>0</v>
      </c>
      <c r="BL76" s="130">
        <f>IF(H76&lt;&gt;0,IF($C$18="SI",((('Motore 2026'!$B$47+'Motore 2026'!$B$50+'Motore 2026'!$B$53)/365)*$F$15),(('Motore 2026'!$B$53/365)*$F$15)),0)</f>
        <v>0</v>
      </c>
      <c r="BM76" s="130">
        <v>0</v>
      </c>
      <c r="BN76" s="130">
        <f t="shared" si="26"/>
        <v>0</v>
      </c>
      <c r="BO76" s="132">
        <f t="shared" si="27"/>
        <v>0</v>
      </c>
      <c r="BP76" s="41"/>
    </row>
    <row r="77" spans="1:68" x14ac:dyDescent="0.25">
      <c r="A77" s="72" t="s">
        <v>111</v>
      </c>
      <c r="B77" s="50">
        <v>0</v>
      </c>
      <c r="C77" s="50">
        <v>0</v>
      </c>
      <c r="D77" s="135">
        <v>0</v>
      </c>
      <c r="E77" s="50">
        <f t="shared" si="17"/>
        <v>0</v>
      </c>
      <c r="F77" s="169" t="s">
        <v>8</v>
      </c>
      <c r="G77" s="69">
        <f t="shared" si="28"/>
        <v>0</v>
      </c>
      <c r="H77" s="69">
        <f t="shared" si="29"/>
        <v>0</v>
      </c>
      <c r="I77" s="70">
        <f t="shared" si="30"/>
        <v>0</v>
      </c>
      <c r="J77" s="70">
        <f t="shared" si="31"/>
        <v>0</v>
      </c>
      <c r="K77" s="71">
        <f t="shared" si="32"/>
        <v>0</v>
      </c>
      <c r="L77" s="71">
        <f t="shared" si="33"/>
        <v>0</v>
      </c>
      <c r="M77" s="120">
        <f>IF(K77&lt;'Motore 2026'!$H$28,Ripartizione!K77,'Motore 2026'!$H$28)</f>
        <v>0</v>
      </c>
      <c r="N77" s="120">
        <f>IF(L77&lt;'Motore 2021'!$H$28,Ripartizione!L77,'Motore 2021'!$H$28)</f>
        <v>0</v>
      </c>
      <c r="O77" s="120">
        <f t="shared" si="34"/>
        <v>0</v>
      </c>
      <c r="P77" s="120">
        <f t="shared" si="35"/>
        <v>0</v>
      </c>
      <c r="Q77" s="120">
        <f>ROUND(O77*'Motore 2026'!$E$28,2)</f>
        <v>0</v>
      </c>
      <c r="R77" s="120">
        <f>ROUND(P77*'Motore 2021'!$E$28,2)</f>
        <v>0</v>
      </c>
      <c r="S77" s="120">
        <f>IF((K77-M77)&lt;'Motore 2026'!$H$29,(K77-M77),'Motore 2026'!$H$29)</f>
        <v>0</v>
      </c>
      <c r="T77" s="120">
        <f>IF((L77-N77)&lt;'Motore 2021'!$H$29,(L77-N77),'Motore 2021'!$H$29)</f>
        <v>0</v>
      </c>
      <c r="U77" s="120">
        <f t="shared" si="36"/>
        <v>0</v>
      </c>
      <c r="V77" s="120">
        <f t="shared" si="37"/>
        <v>0</v>
      </c>
      <c r="W77" s="120">
        <f>ROUND(U77*'Motore 2026'!$E$29,2)</f>
        <v>0</v>
      </c>
      <c r="X77" s="120">
        <f>ROUND(V77*'Motore 2021'!$E$29,2)</f>
        <v>0</v>
      </c>
      <c r="Y77" s="120">
        <f>IF(K77-M77-S77&lt;'Motore 2026'!$H$30,(Ripartizione!K77-Ripartizione!M77-Ripartizione!S77),'Motore 2026'!$H$30)</f>
        <v>0</v>
      </c>
      <c r="Z77" s="120">
        <f>IF(L77-N77-T77&lt;'Motore 2021'!$H$30,(Ripartizione!L77-Ripartizione!N77-Ripartizione!T77),'Motore 2021'!$H$30)</f>
        <v>0</v>
      </c>
      <c r="AA77" s="120">
        <f t="shared" si="38"/>
        <v>0</v>
      </c>
      <c r="AB77" s="120">
        <f t="shared" si="39"/>
        <v>0</v>
      </c>
      <c r="AC77" s="120">
        <f>ROUND(AA77*'Motore 2026'!$E$30,2)</f>
        <v>0</v>
      </c>
      <c r="AD77" s="120">
        <f>ROUND(AB77*'Motore 2021'!$E$30,2)</f>
        <v>0</v>
      </c>
      <c r="AE77" s="120">
        <f>IF((K77-M77-S77-Y77)&lt;'Motore 2026'!$H$31, (K77-M77-S77-Y77),'Motore 2026'!$H$31)</f>
        <v>0</v>
      </c>
      <c r="AF77" s="120">
        <f>IF((L77-N77-T77-Z77)&lt;'Motore 2021'!$H$31, (L77-N77-T77-Z77),'Motore 2021'!$H$31)</f>
        <v>0</v>
      </c>
      <c r="AG77" s="120">
        <f t="shared" si="40"/>
        <v>0</v>
      </c>
      <c r="AH77" s="120">
        <f t="shared" si="41"/>
        <v>0</v>
      </c>
      <c r="AI77" s="120">
        <f>ROUND(AG77*'Motore 2026'!$E$31,2)</f>
        <v>0</v>
      </c>
      <c r="AJ77" s="120">
        <f>ROUND(AH77*'Motore 2021'!$E$31,2)</f>
        <v>0</v>
      </c>
      <c r="AK77" s="120">
        <f t="shared" si="18"/>
        <v>0</v>
      </c>
      <c r="AL77" s="120">
        <f t="shared" si="19"/>
        <v>0</v>
      </c>
      <c r="AM77" s="120">
        <f t="shared" si="42"/>
        <v>0</v>
      </c>
      <c r="AN77" s="120">
        <f t="shared" si="43"/>
        <v>0</v>
      </c>
      <c r="AO77" s="120">
        <f>ROUND(AM77*'Motore 2026'!$E$32,2)</f>
        <v>0</v>
      </c>
      <c r="AP77" s="120">
        <f>ROUND(AN77*'Motore 2021'!$E$32,2)</f>
        <v>0</v>
      </c>
      <c r="AQ77" s="127">
        <f>IF(B77&lt;&gt;0,((Q77+R77)*Ripartizione!B77),Q77+R77)</f>
        <v>0</v>
      </c>
      <c r="AR77" s="127">
        <f>IF(B77&lt;&gt;0,((Ripartizione!B77*W77)+(Ripartizione!B77*X77)), W77+X77)</f>
        <v>0</v>
      </c>
      <c r="AS77" s="127">
        <f t="shared" si="44"/>
        <v>0</v>
      </c>
      <c r="AT77" s="127">
        <f>IF(B77&lt;&gt;0,((Ripartizione!B77*AI77)+(Ripartizione!B77*AJ77)), AI77+AJ77)</f>
        <v>0</v>
      </c>
      <c r="AU77" s="127">
        <f>IF(B77&lt;&gt;0,((Ripartizione!B77*AO77)+(Ripartizione!B77*AP77)), AO77+AP77)</f>
        <v>0</v>
      </c>
      <c r="AV77" s="127">
        <f t="shared" si="20"/>
        <v>0</v>
      </c>
      <c r="AW77" s="127">
        <f t="shared" si="21"/>
        <v>0</v>
      </c>
      <c r="AX77" s="127">
        <f>IF($C$18="SI",((C77*'Motore 2021'!$B$35) + (D77*'Motore 2021'!$B$35)),0)</f>
        <v>0</v>
      </c>
      <c r="AY77" s="128">
        <f>IF($C$18="SI",((C77*'Motore 2021'!$B$35)+(C77*'Motore 2021'!$B$35)*10% + (D77*'Motore 2021'!$B$35)+(D77*'Motore 2021'!$B$35)*10%),0)</f>
        <v>0</v>
      </c>
      <c r="AZ77" s="129">
        <f>IF($C$18="SI",(((C77*'Motore 2021'!$B$38))+((D77*'Motore 2021'!$B$38))),0)</f>
        <v>0</v>
      </c>
      <c r="BA77" s="128">
        <f>IF($C$18="SI",(((C77*'Motore 2021'!$B$38)+((C77*'Motore 2021'!$B$38)*10%))+((D77*'Motore 2021'!$B$38)+((D77*'Motore 2021'!$B$38)*10%))),0)</f>
        <v>0</v>
      </c>
      <c r="BB77" s="128">
        <f t="shared" si="22"/>
        <v>0</v>
      </c>
      <c r="BC77" s="130">
        <f t="shared" si="23"/>
        <v>0</v>
      </c>
      <c r="BD77" s="130">
        <f>IF($C$18="SI",(C77*3*('Motore 2021'!$B$41+'Motore 2021'!$B$42+'Motore 2021'!$B$43+'Motore 2021'!$B$44)),(C77*1*('Motore 2021'!$B$41+'Motore 2021'!$B$42+'Motore 2021'!$B$43+'Motore 2021'!$B$44)))</f>
        <v>0</v>
      </c>
      <c r="BE77" s="131">
        <f>IF($C$18="SI",(D77*3*('Motore 2021'!$B$41+'Motore 2021'!$B$42+'Motore 2021'!$D$43+'Motore 2021'!$B$44)),(D77*1*('Motore 2021'!$B$41+'Motore 2021'!$B$42+'Motore 2021'!$D$43+'Motore 2021'!$B$44)))</f>
        <v>0</v>
      </c>
      <c r="BF77" s="130">
        <f>IF($C$18="SI",(C77*3*('Motore 2021'!$B$41+'Motore 2021'!$B$42+'Motore 2021'!$B$43+'Motore 2021'!$B$44))+((C77*3*('Motore 2021'!$B$41+'Motore 2021'!$B$42+'Motore 2021'!$B$43+'Motore 2021'!$B$44))*10%),(C77*1*('Motore 2021'!$B$41+'Motore 2021'!$B$42+'Motore 2021'!$B$43+'Motore 2021'!$B$44))+((C77*1*('Motore 2021'!$B$41+'Motore 2021'!$B$42+'Motore 2021'!$B$43+'Motore 2021'!$B$44))*10%))</f>
        <v>0</v>
      </c>
      <c r="BG77" s="130">
        <f>IF($C$18="SI",(D77*3*('Motore 2021'!$B$41+'Motore 2021'!$B$42+'Motore 2021'!$D$43+'Motore 2021'!$B$44))+((D77*3*('Motore 2021'!$B$41+'Motore 2021'!$B$42+'Motore 2021'!$D$43+'Motore 2021'!$B$44))*10%),(D77*1*('Motore 2021'!$B$41+'Motore 2021'!$B$42+'Motore 2021'!$D$43+'Motore 2021'!$B$44))+((D77*1*('Motore 2021'!$B$41+'Motore 2021'!$B$42+'Motore 2021'!$D$43+'Motore 2021'!$B$44))*10%))</f>
        <v>0</v>
      </c>
      <c r="BH77" s="130">
        <f t="shared" si="24"/>
        <v>0</v>
      </c>
      <c r="BI77" s="130">
        <f t="shared" si="25"/>
        <v>0</v>
      </c>
      <c r="BJ77" s="130">
        <f>IF(H77&lt;&gt;0,IF($C$18="SI",((('Motore 2026'!$B$47+'Motore 2026'!$B$50+'Motore 2026'!$B$53)/365)*$F$15)+(((('Motore 2026'!$B$47+'Motore 2026'!$B$50+'Motore 2021'!$B$53)/365)*$F$15)*10%),(('Motore 2026'!$B$53/365)*$F$15)+(('Motore 2026'!$B$53/365)*$F$15)*10%),0)</f>
        <v>0</v>
      </c>
      <c r="BK77" s="130">
        <v>0</v>
      </c>
      <c r="BL77" s="130">
        <f>IF(H77&lt;&gt;0,IF($C$18="SI",((('Motore 2026'!$B$47+'Motore 2026'!$B$50+'Motore 2026'!$B$53)/365)*$F$15),(('Motore 2026'!$B$53/365)*$F$15)),0)</f>
        <v>0</v>
      </c>
      <c r="BM77" s="130">
        <v>0</v>
      </c>
      <c r="BN77" s="130">
        <f t="shared" si="26"/>
        <v>0</v>
      </c>
      <c r="BO77" s="132">
        <f t="shared" si="27"/>
        <v>0</v>
      </c>
      <c r="BP77" s="41"/>
    </row>
    <row r="78" spans="1:68" x14ac:dyDescent="0.25">
      <c r="A78" s="117"/>
      <c r="B78" s="117"/>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7"/>
      <c r="BI78" s="117"/>
      <c r="BJ78" s="117"/>
      <c r="BK78" s="117"/>
      <c r="BL78" s="117"/>
      <c r="BM78" s="117"/>
      <c r="BN78" s="117"/>
      <c r="BO78" s="117"/>
      <c r="BP78" s="41"/>
    </row>
    <row r="79" spans="1:68" x14ac:dyDescent="0.25">
      <c r="A79" s="117"/>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c r="BB79" s="117"/>
      <c r="BC79" s="117"/>
      <c r="BD79" s="117"/>
      <c r="BE79" s="117"/>
      <c r="BF79" s="117"/>
      <c r="BG79" s="117"/>
      <c r="BH79" s="117"/>
      <c r="BI79" s="117"/>
      <c r="BJ79" s="117"/>
      <c r="BK79" s="117"/>
      <c r="BL79" s="117"/>
      <c r="BM79" s="117"/>
      <c r="BN79" s="117"/>
      <c r="BO79" s="117"/>
      <c r="BP79" s="41"/>
    </row>
    <row r="80" spans="1:68" x14ac:dyDescent="0.25">
      <c r="A80" s="117"/>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117"/>
      <c r="BD80" s="117"/>
      <c r="BE80" s="117"/>
      <c r="BF80" s="117"/>
      <c r="BG80" s="117"/>
      <c r="BH80" s="117"/>
      <c r="BI80" s="117"/>
      <c r="BJ80" s="117"/>
      <c r="BK80" s="117"/>
      <c r="BL80" s="117"/>
      <c r="BM80" s="117"/>
      <c r="BN80" s="117"/>
      <c r="BO80" s="117"/>
      <c r="BP80" s="41"/>
    </row>
    <row r="81" spans="1:68" x14ac:dyDescent="0.25">
      <c r="A81" s="41"/>
      <c r="B81" s="42"/>
      <c r="C81" s="41"/>
      <c r="D81" s="41"/>
      <c r="E81" s="41"/>
      <c r="F81" s="41"/>
      <c r="G81" s="42"/>
      <c r="H81" s="42"/>
      <c r="I81" s="42"/>
      <c r="J81" s="42"/>
      <c r="K81" s="42"/>
      <c r="L81" s="42"/>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row>
    <row r="82" spans="1:68" x14ac:dyDescent="0.25">
      <c r="A82" s="41"/>
      <c r="B82" s="53"/>
      <c r="C82" s="53"/>
      <c r="D82" s="53"/>
      <c r="E82" s="53"/>
      <c r="G82" s="54"/>
      <c r="H82" s="54"/>
      <c r="I82" s="54"/>
      <c r="J82" s="54"/>
      <c r="K82" s="54"/>
      <c r="L82" s="54"/>
    </row>
    <row r="83" spans="1:68" x14ac:dyDescent="0.25">
      <c r="A83" s="41"/>
      <c r="B83" s="53"/>
      <c r="C83" s="53"/>
      <c r="D83" s="53"/>
      <c r="E83" s="53"/>
      <c r="G83" s="54"/>
      <c r="H83" s="54"/>
      <c r="I83" s="54"/>
      <c r="J83" s="54"/>
      <c r="K83" s="54"/>
      <c r="L83" s="54"/>
    </row>
    <row r="84" spans="1:68" x14ac:dyDescent="0.25">
      <c r="A84" s="41"/>
      <c r="B84" s="53"/>
      <c r="C84" s="53"/>
      <c r="D84" s="53"/>
      <c r="E84" s="53"/>
      <c r="G84" s="54"/>
      <c r="H84" s="54"/>
      <c r="I84" s="54"/>
      <c r="J84" s="54"/>
      <c r="K84" s="54"/>
      <c r="L84" s="54"/>
    </row>
    <row r="85" spans="1:68" x14ac:dyDescent="0.25">
      <c r="A85" s="41"/>
      <c r="B85" s="53"/>
      <c r="C85" s="53"/>
      <c r="D85" s="53"/>
      <c r="E85" s="53"/>
      <c r="G85" s="54"/>
      <c r="H85" s="54"/>
      <c r="I85" s="54"/>
      <c r="J85" s="54"/>
      <c r="K85" s="54"/>
      <c r="L85" s="54"/>
    </row>
    <row r="86" spans="1:68" x14ac:dyDescent="0.25">
      <c r="A86" s="41"/>
      <c r="B86" s="53"/>
      <c r="C86" s="53"/>
      <c r="D86" s="53"/>
      <c r="E86" s="53"/>
      <c r="G86" s="54"/>
      <c r="H86" s="54"/>
      <c r="I86" s="54"/>
      <c r="J86" s="54"/>
      <c r="K86" s="54"/>
      <c r="L86" s="54"/>
    </row>
    <row r="87" spans="1:68" x14ac:dyDescent="0.25">
      <c r="A87" s="41"/>
      <c r="B87" s="53"/>
      <c r="C87" s="53"/>
      <c r="D87" s="53"/>
      <c r="E87" s="53"/>
      <c r="G87" s="54"/>
      <c r="H87" s="54"/>
      <c r="I87" s="54"/>
      <c r="J87" s="54"/>
      <c r="K87" s="54"/>
      <c r="L87" s="54"/>
    </row>
    <row r="88" spans="1:68" x14ac:dyDescent="0.25">
      <c r="A88" s="41"/>
    </row>
    <row r="89" spans="1:68" x14ac:dyDescent="0.25">
      <c r="A89" s="41"/>
    </row>
    <row r="90" spans="1:68" x14ac:dyDescent="0.25">
      <c r="A90" s="41"/>
    </row>
  </sheetData>
  <sheetProtection algorithmName="SHA-512" hashValue="6+yHGmzDiEzdGF4e6uisRPiFTb8/FZLL90YMayaOP9i6nQdK7kuwXcDJdsY5Nk6kPGLW7HoxKeKlmxD25uA1Gg==" saltValue="GxpqNYWRra8tK/PZcmx8gg==" spinCount="100000" sheet="1" formatCells="0" formatColumns="0" formatRows="0" insertColumns="0" insertRows="0" insertHyperlinks="0" deleteColumns="0" deleteRows="0" sort="0" autoFilter="0" pivotTables="0"/>
  <mergeCells count="5">
    <mergeCell ref="A26:B26"/>
    <mergeCell ref="AR2:BO4"/>
    <mergeCell ref="BN25:BO25"/>
    <mergeCell ref="AZ22:BO23"/>
    <mergeCell ref="AR6:BO20"/>
  </mergeCells>
  <dataValidations xWindow="263" yWindow="804" count="10">
    <dataValidation type="list" allowBlank="1" showInputMessage="1" showErrorMessage="1" sqref="C18">
      <formula1>"SI, NO"</formula1>
    </dataValidation>
    <dataValidation type="whole" allowBlank="1" showInputMessage="1" showErrorMessage="1" promptTitle="Attenzione" prompt="Inserire solo numeri maggiori di Zero_x000a_" sqref="D28:E77">
      <formula1>0</formula1>
      <formula2>9999999</formula2>
    </dataValidation>
    <dataValidation type="whole" allowBlank="1" showInputMessage="1" showErrorMessage="1" sqref="D18:E19 E15 F14:F15 C17 E17:F17">
      <formula1>1</formula1>
      <formula2>365</formula2>
    </dataValidation>
    <dataValidation type="list" allowBlank="1" showInputMessage="1" showErrorMessage="1" sqref="F28:F77">
      <formula1>"R,S"</formula1>
    </dataValidation>
    <dataValidation type="date" allowBlank="1" showInputMessage="1" showErrorMessage="1" promptTitle="Periodo Anno in Corso" prompt="Inserire una data compresa tra 01/01/2024 e 31/12/2024" sqref="BX13">
      <formula1>46023</formula1>
      <formula2>46387</formula2>
    </dataValidation>
    <dataValidation type="date" allowBlank="1" showInputMessage="1" showErrorMessage="1" promptTitle="Periodo Anno in Corso" prompt="Inserire una data compresa tra il 01/01/2024 e il 31/12/2024" sqref="BY13">
      <formula1>46023</formula1>
      <formula2>46387</formula2>
    </dataValidation>
    <dataValidation type="date" allowBlank="1" showInputMessage="1" showErrorMessage="1" promptTitle="Periodo Anno Precedente" prompt="Inserire una data compresa tra il 01/01/2021 e il 31/12/2021" sqref="B14:C14">
      <formula1>44197</formula1>
      <formula2>44561</formula2>
    </dataValidation>
    <dataValidation type="whole" allowBlank="1" showErrorMessage="1" promptTitle="Attenzione" prompt="Inserire solo numeri compresi tra 1 e 100_x000a_" sqref="B28:B77">
      <formula1>0</formula1>
      <formula2>100</formula2>
    </dataValidation>
    <dataValidation type="whole" allowBlank="1" showErrorMessage="1" promptTitle="Attenzione" prompt="Inserire solo numeri maggiori di Zero_x000a_" sqref="C28:C77">
      <formula1>0</formula1>
      <formula2>9999999</formula2>
    </dataValidation>
    <dataValidation type="date" allowBlank="1" showInputMessage="1" showErrorMessage="1" sqref="B15:C15">
      <formula1>46023</formula1>
      <formula2>46387</formula2>
    </dataValidation>
  </dataValidations>
  <pageMargins left="0.70866141732283472" right="0.70866141732283472" top="0.74803149606299213" bottom="0.74803149606299213" header="0.31496062992125984" footer="0.31496062992125984"/>
  <pageSetup paperSize="9" scale="41"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2021</vt:lpstr>
      <vt:lpstr>Motore 2026</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Galata' Marco</cp:lastModifiedBy>
  <cp:lastPrinted>2022-03-31T14:02:29Z</cp:lastPrinted>
  <dcterms:created xsi:type="dcterms:W3CDTF">2022-02-11T12:43:31Z</dcterms:created>
  <dcterms:modified xsi:type="dcterms:W3CDTF">2026-03-03T16:11:01Z</dcterms:modified>
</cp:coreProperties>
</file>