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mmerciale\DIRCM_RELCL\00_SOL_restart_2021\005_simulazione fornitura e consumi\fogli xls\VERSIONE 15062022\uso condominiale - no blocco\"/>
    </mc:Choice>
  </mc:AlternateContent>
  <workbookProtection workbookAlgorithmName="SHA-512" workbookHashValue="TM7CVBRqr5kUnHwREv+xKb1flSwmYP7wwbGVW/7Yg3oDD53Sil2b8hx8r6REXXdE/tbGAOpK0uT9kB1M7Bh5MA==" workbookSaltValue="D6BFBvyfHOwLhdDMyRexug==" workbookSpinCount="100000" lockStructure="1"/>
  <bookViews>
    <workbookView xWindow="0" yWindow="0" windowWidth="23040" windowHeight="8328" tabRatio="438" firstSheet="2" activeTab="2"/>
  </bookViews>
  <sheets>
    <sheet name="Motore 2021" sheetId="3" state="hidden" r:id="rId1"/>
    <sheet name="Motore 2022" sheetId="5" state="hidden" r:id="rId2"/>
    <sheet name="Ripartizione" sheetId="2" r:id="rId3"/>
    <sheet name="Foglio1" sheetId="4" state="hidden" r:id="rId4"/>
  </sheets>
  <definedNames>
    <definedName name="_xlnm.Print_Area" localSheetId="2">Ripartizione!$A$6:$BW$78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2" l="1"/>
  <c r="BH29" i="2" l="1"/>
  <c r="BH30" i="2"/>
  <c r="BH31" i="2"/>
  <c r="BH32" i="2"/>
  <c r="BH33" i="2"/>
  <c r="BH34" i="2"/>
  <c r="BH35" i="2"/>
  <c r="BH36" i="2"/>
  <c r="BH37" i="2"/>
  <c r="BH38" i="2"/>
  <c r="BH39" i="2"/>
  <c r="BH40" i="2"/>
  <c r="BH41" i="2"/>
  <c r="BH42" i="2"/>
  <c r="BH43" i="2"/>
  <c r="BH44" i="2"/>
  <c r="BH45" i="2"/>
  <c r="BH46" i="2"/>
  <c r="BH47" i="2"/>
  <c r="BH48" i="2"/>
  <c r="BH49" i="2"/>
  <c r="BH50" i="2"/>
  <c r="BH51" i="2"/>
  <c r="BH52" i="2"/>
  <c r="BH53" i="2"/>
  <c r="BH54" i="2"/>
  <c r="BH55" i="2"/>
  <c r="BH56" i="2"/>
  <c r="BH57" i="2"/>
  <c r="BH58" i="2"/>
  <c r="BH59" i="2"/>
  <c r="BH60" i="2"/>
  <c r="BH61" i="2"/>
  <c r="BH62" i="2"/>
  <c r="BH63" i="2"/>
  <c r="BH64" i="2"/>
  <c r="BH65" i="2"/>
  <c r="BH66" i="2"/>
  <c r="BH67" i="2"/>
  <c r="BH68" i="2"/>
  <c r="BH69" i="2"/>
  <c r="BH70" i="2"/>
  <c r="BH71" i="2"/>
  <c r="BH72" i="2"/>
  <c r="BH73" i="2"/>
  <c r="BH74" i="2"/>
  <c r="BH75" i="2"/>
  <c r="BH76" i="2"/>
  <c r="BH77" i="2"/>
  <c r="BH28" i="2"/>
  <c r="AX29" i="2" l="1"/>
  <c r="AY29" i="2"/>
  <c r="AZ29" i="2"/>
  <c r="BA29" i="2"/>
  <c r="BD29" i="2"/>
  <c r="BB29" i="2" s="1"/>
  <c r="BE29" i="2"/>
  <c r="BF29" i="2"/>
  <c r="BC29" i="2" s="1"/>
  <c r="BG29" i="2"/>
  <c r="AQ30" i="2"/>
  <c r="AR30" i="2"/>
  <c r="AV30" i="2" s="1"/>
  <c r="AS30" i="2"/>
  <c r="AT30" i="2"/>
  <c r="AU30" i="2"/>
  <c r="AX30" i="2"/>
  <c r="AY30" i="2"/>
  <c r="AZ30" i="2"/>
  <c r="BA30" i="2"/>
  <c r="BD30" i="2"/>
  <c r="BB30" i="2" s="1"/>
  <c r="BE30" i="2"/>
  <c r="BF30" i="2"/>
  <c r="BC30" i="2" s="1"/>
  <c r="BG30" i="2"/>
  <c r="BJ30" i="2"/>
  <c r="BI30" i="2" s="1"/>
  <c r="BK30" i="2"/>
  <c r="BL30" i="2"/>
  <c r="BM30" i="2"/>
  <c r="AQ31" i="2"/>
  <c r="AV31" i="2" s="1"/>
  <c r="BN31" i="2" s="1"/>
  <c r="AR31" i="2"/>
  <c r="AW31" i="2" s="1"/>
  <c r="BO31" i="2" s="1"/>
  <c r="AS31" i="2"/>
  <c r="AT31" i="2"/>
  <c r="AU31" i="2"/>
  <c r="AX31" i="2"/>
  <c r="AY31" i="2"/>
  <c r="AZ31" i="2"/>
  <c r="BA31" i="2"/>
  <c r="BD31" i="2"/>
  <c r="BB31" i="2" s="1"/>
  <c r="BE31" i="2"/>
  <c r="BF31" i="2"/>
  <c r="BC31" i="2" s="1"/>
  <c r="BG31" i="2"/>
  <c r="BI31" i="2"/>
  <c r="BJ31" i="2"/>
  <c r="BK31" i="2"/>
  <c r="BL31" i="2"/>
  <c r="BM31" i="2"/>
  <c r="AQ32" i="2"/>
  <c r="AR32" i="2"/>
  <c r="AS32" i="2"/>
  <c r="AV32" i="2" s="1"/>
  <c r="AT32" i="2"/>
  <c r="AU32" i="2"/>
  <c r="AX32" i="2"/>
  <c r="AY32" i="2"/>
  <c r="AZ32" i="2"/>
  <c r="BA32" i="2"/>
  <c r="BC32" i="2"/>
  <c r="BD32" i="2"/>
  <c r="BE32" i="2"/>
  <c r="BB32" i="2" s="1"/>
  <c r="BF32" i="2"/>
  <c r="BG32" i="2"/>
  <c r="BJ32" i="2"/>
  <c r="BK32" i="2"/>
  <c r="BI32" i="2" s="1"/>
  <c r="BL32" i="2"/>
  <c r="BM32" i="2"/>
  <c r="AQ33" i="2"/>
  <c r="AR33" i="2"/>
  <c r="AV33" i="2" s="1"/>
  <c r="AS33" i="2"/>
  <c r="AT33" i="2"/>
  <c r="AU33" i="2"/>
  <c r="AX33" i="2"/>
  <c r="AY33" i="2"/>
  <c r="AZ33" i="2"/>
  <c r="BA33" i="2"/>
  <c r="BD33" i="2"/>
  <c r="BB33" i="2" s="1"/>
  <c r="BE33" i="2"/>
  <c r="BF33" i="2"/>
  <c r="BC33" i="2" s="1"/>
  <c r="BG33" i="2"/>
  <c r="BJ33" i="2"/>
  <c r="BI33" i="2" s="1"/>
  <c r="BK33" i="2"/>
  <c r="BL33" i="2"/>
  <c r="BM33" i="2"/>
  <c r="AQ34" i="2"/>
  <c r="AV34" i="2" s="1"/>
  <c r="AR34" i="2"/>
  <c r="AS34" i="2"/>
  <c r="AT34" i="2"/>
  <c r="AU34" i="2"/>
  <c r="AW34" i="2"/>
  <c r="AX34" i="2"/>
  <c r="AY34" i="2"/>
  <c r="AZ34" i="2"/>
  <c r="BA34" i="2"/>
  <c r="BC34" i="2"/>
  <c r="BD34" i="2"/>
  <c r="BB34" i="2" s="1"/>
  <c r="BE34" i="2"/>
  <c r="BF34" i="2"/>
  <c r="BG34" i="2"/>
  <c r="BI34" i="2"/>
  <c r="BJ34" i="2"/>
  <c r="BK34" i="2"/>
  <c r="BL34" i="2"/>
  <c r="BM34" i="2"/>
  <c r="BO34" i="2"/>
  <c r="AQ35" i="2"/>
  <c r="AR35" i="2"/>
  <c r="AS35" i="2"/>
  <c r="AW35" i="2" s="1"/>
  <c r="BO35" i="2" s="1"/>
  <c r="AT35" i="2"/>
  <c r="AU35" i="2"/>
  <c r="AV35" i="2"/>
  <c r="AX35" i="2"/>
  <c r="AY35" i="2"/>
  <c r="AZ35" i="2"/>
  <c r="BA35" i="2"/>
  <c r="BB35" i="2"/>
  <c r="BD35" i="2"/>
  <c r="BE35" i="2"/>
  <c r="BF35" i="2"/>
  <c r="BC35" i="2" s="1"/>
  <c r="BG35" i="2"/>
  <c r="BJ35" i="2"/>
  <c r="BK35" i="2"/>
  <c r="BI35" i="2" s="1"/>
  <c r="BL35" i="2"/>
  <c r="BM35" i="2"/>
  <c r="BN35" i="2"/>
  <c r="AQ36" i="2"/>
  <c r="AR36" i="2"/>
  <c r="AV36" i="2" s="1"/>
  <c r="BN36" i="2" s="1"/>
  <c r="AS36" i="2"/>
  <c r="AT36" i="2"/>
  <c r="AU36" i="2"/>
  <c r="AX36" i="2"/>
  <c r="AY36" i="2"/>
  <c r="AZ36" i="2"/>
  <c r="BA36" i="2"/>
  <c r="BD36" i="2"/>
  <c r="BB36" i="2" s="1"/>
  <c r="BE36" i="2"/>
  <c r="BF36" i="2"/>
  <c r="BC36" i="2" s="1"/>
  <c r="BG36" i="2"/>
  <c r="BJ36" i="2"/>
  <c r="BI36" i="2" s="1"/>
  <c r="BK36" i="2"/>
  <c r="BL36" i="2"/>
  <c r="BM36" i="2"/>
  <c r="AQ37" i="2"/>
  <c r="AV37" i="2" s="1"/>
  <c r="AR37" i="2"/>
  <c r="AS37" i="2"/>
  <c r="AT37" i="2"/>
  <c r="AW37" i="2" s="1"/>
  <c r="BO37" i="2" s="1"/>
  <c r="AU37" i="2"/>
  <c r="AX37" i="2"/>
  <c r="AY37" i="2"/>
  <c r="AZ37" i="2"/>
  <c r="BA37" i="2"/>
  <c r="BD37" i="2"/>
  <c r="BB37" i="2" s="1"/>
  <c r="BE37" i="2"/>
  <c r="BF37" i="2"/>
  <c r="BC37" i="2" s="1"/>
  <c r="BG37" i="2"/>
  <c r="BI37" i="2"/>
  <c r="BJ37" i="2"/>
  <c r="BK37" i="2"/>
  <c r="BL37" i="2"/>
  <c r="BM37" i="2"/>
  <c r="AQ38" i="2"/>
  <c r="AR38" i="2"/>
  <c r="AS38" i="2"/>
  <c r="AV38" i="2" s="1"/>
  <c r="BN38" i="2" s="1"/>
  <c r="AT38" i="2"/>
  <c r="AU38" i="2"/>
  <c r="AX38" i="2"/>
  <c r="AY38" i="2"/>
  <c r="AZ38" i="2"/>
  <c r="BA38" i="2"/>
  <c r="BC38" i="2"/>
  <c r="BD38" i="2"/>
  <c r="BE38" i="2"/>
  <c r="BB38" i="2" s="1"/>
  <c r="BF38" i="2"/>
  <c r="BG38" i="2"/>
  <c r="BJ38" i="2"/>
  <c r="BK38" i="2"/>
  <c r="BI38" i="2" s="1"/>
  <c r="BL38" i="2"/>
  <c r="BM38" i="2"/>
  <c r="AQ39" i="2"/>
  <c r="AR39" i="2"/>
  <c r="AV39" i="2" s="1"/>
  <c r="BN39" i="2" s="1"/>
  <c r="AS39" i="2"/>
  <c r="AT39" i="2"/>
  <c r="AU39" i="2"/>
  <c r="AX39" i="2"/>
  <c r="AY39" i="2"/>
  <c r="AZ39" i="2"/>
  <c r="BA39" i="2"/>
  <c r="BD39" i="2"/>
  <c r="BB39" i="2" s="1"/>
  <c r="BE39" i="2"/>
  <c r="BF39" i="2"/>
  <c r="BG39" i="2"/>
  <c r="BC39" i="2" s="1"/>
  <c r="BJ39" i="2"/>
  <c r="BI39" i="2" s="1"/>
  <c r="BK39" i="2"/>
  <c r="BL39" i="2"/>
  <c r="BM39" i="2"/>
  <c r="AQ40" i="2"/>
  <c r="AV40" i="2" s="1"/>
  <c r="AR40" i="2"/>
  <c r="AS40" i="2"/>
  <c r="AT40" i="2"/>
  <c r="AU40" i="2"/>
  <c r="AW40" i="2"/>
  <c r="AX40" i="2"/>
  <c r="AY40" i="2"/>
  <c r="AZ40" i="2"/>
  <c r="BA40" i="2"/>
  <c r="BC40" i="2"/>
  <c r="BD40" i="2"/>
  <c r="BB40" i="2" s="1"/>
  <c r="BE40" i="2"/>
  <c r="BF40" i="2"/>
  <c r="BG40" i="2"/>
  <c r="BI40" i="2"/>
  <c r="BJ40" i="2"/>
  <c r="BK40" i="2"/>
  <c r="BL40" i="2"/>
  <c r="BM40" i="2"/>
  <c r="BO40" i="2"/>
  <c r="AQ41" i="2"/>
  <c r="AR41" i="2"/>
  <c r="AS41" i="2"/>
  <c r="AW41" i="2" s="1"/>
  <c r="AT41" i="2"/>
  <c r="AU41" i="2"/>
  <c r="AV41" i="2"/>
  <c r="AX41" i="2"/>
  <c r="AY41" i="2"/>
  <c r="AZ41" i="2"/>
  <c r="BA41" i="2"/>
  <c r="BB41" i="2"/>
  <c r="BD41" i="2"/>
  <c r="BE41" i="2"/>
  <c r="BF41" i="2"/>
  <c r="BC41" i="2" s="1"/>
  <c r="BG41" i="2"/>
  <c r="BJ41" i="2"/>
  <c r="BK41" i="2"/>
  <c r="BI41" i="2" s="1"/>
  <c r="BL41" i="2"/>
  <c r="BM41" i="2"/>
  <c r="BN41" i="2"/>
  <c r="AQ42" i="2"/>
  <c r="AR42" i="2"/>
  <c r="AV42" i="2" s="1"/>
  <c r="BN42" i="2" s="1"/>
  <c r="AS42" i="2"/>
  <c r="AT42" i="2"/>
  <c r="AU42" i="2"/>
  <c r="AX42" i="2"/>
  <c r="AY42" i="2"/>
  <c r="AZ42" i="2"/>
  <c r="BA42" i="2"/>
  <c r="BD42" i="2"/>
  <c r="BB42" i="2" s="1"/>
  <c r="BE42" i="2"/>
  <c r="BF42" i="2"/>
  <c r="BC42" i="2" s="1"/>
  <c r="BG42" i="2"/>
  <c r="BJ42" i="2"/>
  <c r="BI42" i="2" s="1"/>
  <c r="BK42" i="2"/>
  <c r="BL42" i="2"/>
  <c r="BM42" i="2"/>
  <c r="AQ43" i="2"/>
  <c r="AV43" i="2" s="1"/>
  <c r="AR43" i="2"/>
  <c r="AS43" i="2"/>
  <c r="AT43" i="2"/>
  <c r="AW43" i="2" s="1"/>
  <c r="BO43" i="2" s="1"/>
  <c r="AU43" i="2"/>
  <c r="AX43" i="2"/>
  <c r="AY43" i="2"/>
  <c r="AZ43" i="2"/>
  <c r="BA43" i="2"/>
  <c r="BD43" i="2"/>
  <c r="BB43" i="2" s="1"/>
  <c r="BE43" i="2"/>
  <c r="BF43" i="2"/>
  <c r="BC43" i="2" s="1"/>
  <c r="BG43" i="2"/>
  <c r="BJ43" i="2"/>
  <c r="BI43" i="2" s="1"/>
  <c r="BK43" i="2"/>
  <c r="BL43" i="2"/>
  <c r="BM43" i="2"/>
  <c r="AQ44" i="2"/>
  <c r="AR44" i="2"/>
  <c r="AS44" i="2"/>
  <c r="AV44" i="2" s="1"/>
  <c r="BN44" i="2" s="1"/>
  <c r="AT44" i="2"/>
  <c r="AU44" i="2"/>
  <c r="AX44" i="2"/>
  <c r="AY44" i="2"/>
  <c r="AZ44" i="2"/>
  <c r="BA44" i="2"/>
  <c r="BC44" i="2"/>
  <c r="BD44" i="2"/>
  <c r="BE44" i="2"/>
  <c r="BB44" i="2" s="1"/>
  <c r="BF44" i="2"/>
  <c r="BG44" i="2"/>
  <c r="BJ44" i="2"/>
  <c r="BK44" i="2"/>
  <c r="BI44" i="2" s="1"/>
  <c r="BL44" i="2"/>
  <c r="BM44" i="2"/>
  <c r="AQ45" i="2"/>
  <c r="AR45" i="2"/>
  <c r="AV45" i="2" s="1"/>
  <c r="AS45" i="2"/>
  <c r="AT45" i="2"/>
  <c r="AU45" i="2"/>
  <c r="AX45" i="2"/>
  <c r="AY45" i="2"/>
  <c r="AZ45" i="2"/>
  <c r="BA45" i="2"/>
  <c r="BD45" i="2"/>
  <c r="BB45" i="2" s="1"/>
  <c r="BE45" i="2"/>
  <c r="BF45" i="2"/>
  <c r="BC45" i="2" s="1"/>
  <c r="BG45" i="2"/>
  <c r="BJ45" i="2"/>
  <c r="BI45" i="2" s="1"/>
  <c r="BK45" i="2"/>
  <c r="BL45" i="2"/>
  <c r="BM45" i="2"/>
  <c r="AQ46" i="2"/>
  <c r="AV46" i="2" s="1"/>
  <c r="AR46" i="2"/>
  <c r="AS46" i="2"/>
  <c r="AT46" i="2"/>
  <c r="AU46" i="2"/>
  <c r="AW46" i="2"/>
  <c r="BO46" i="2" s="1"/>
  <c r="AX46" i="2"/>
  <c r="AY46" i="2"/>
  <c r="AZ46" i="2"/>
  <c r="BA46" i="2"/>
  <c r="BC46" i="2"/>
  <c r="BD46" i="2"/>
  <c r="BB46" i="2" s="1"/>
  <c r="BE46" i="2"/>
  <c r="BF46" i="2"/>
  <c r="BG46" i="2"/>
  <c r="BI46" i="2"/>
  <c r="BJ46" i="2"/>
  <c r="BK46" i="2"/>
  <c r="BL46" i="2"/>
  <c r="BM46" i="2"/>
  <c r="AQ47" i="2"/>
  <c r="AR47" i="2"/>
  <c r="AS47" i="2"/>
  <c r="AW47" i="2" s="1"/>
  <c r="BO47" i="2" s="1"/>
  <c r="AT47" i="2"/>
  <c r="AU47" i="2"/>
  <c r="AV47" i="2"/>
  <c r="AX47" i="2"/>
  <c r="AY47" i="2"/>
  <c r="AZ47" i="2"/>
  <c r="BA47" i="2"/>
  <c r="BB47" i="2"/>
  <c r="BN47" i="2" s="1"/>
  <c r="BD47" i="2"/>
  <c r="BE47" i="2"/>
  <c r="BF47" i="2"/>
  <c r="BC47" i="2" s="1"/>
  <c r="BG47" i="2"/>
  <c r="BJ47" i="2"/>
  <c r="BK47" i="2"/>
  <c r="BI47" i="2" s="1"/>
  <c r="BL47" i="2"/>
  <c r="BM47" i="2"/>
  <c r="AQ48" i="2"/>
  <c r="AR48" i="2"/>
  <c r="AV48" i="2" s="1"/>
  <c r="AS48" i="2"/>
  <c r="AT48" i="2"/>
  <c r="AU48" i="2"/>
  <c r="AX48" i="2"/>
  <c r="AY48" i="2"/>
  <c r="AZ48" i="2"/>
  <c r="BA48" i="2"/>
  <c r="BD48" i="2"/>
  <c r="BB48" i="2" s="1"/>
  <c r="BE48" i="2"/>
  <c r="BF48" i="2"/>
  <c r="BC48" i="2" s="1"/>
  <c r="BG48" i="2"/>
  <c r="BJ48" i="2"/>
  <c r="BI48" i="2" s="1"/>
  <c r="BK48" i="2"/>
  <c r="BL48" i="2"/>
  <c r="BM48" i="2"/>
  <c r="AQ49" i="2"/>
  <c r="AV49" i="2" s="1"/>
  <c r="BN49" i="2" s="1"/>
  <c r="AR49" i="2"/>
  <c r="AS49" i="2"/>
  <c r="AT49" i="2"/>
  <c r="AW49" i="2" s="1"/>
  <c r="AU49" i="2"/>
  <c r="AX49" i="2"/>
  <c r="AY49" i="2"/>
  <c r="AZ49" i="2"/>
  <c r="BA49" i="2"/>
  <c r="BD49" i="2"/>
  <c r="BB49" i="2" s="1"/>
  <c r="BE49" i="2"/>
  <c r="BF49" i="2"/>
  <c r="BC49" i="2" s="1"/>
  <c r="BG49" i="2"/>
  <c r="BJ49" i="2"/>
  <c r="BI49" i="2" s="1"/>
  <c r="BK49" i="2"/>
  <c r="BL49" i="2"/>
  <c r="BM49" i="2"/>
  <c r="AQ50" i="2"/>
  <c r="AV50" i="2" s="1"/>
  <c r="BN50" i="2" s="1"/>
  <c r="AR50" i="2"/>
  <c r="AS50" i="2"/>
  <c r="AW50" i="2" s="1"/>
  <c r="BO50" i="2" s="1"/>
  <c r="AT50" i="2"/>
  <c r="AU50" i="2"/>
  <c r="AX50" i="2"/>
  <c r="AY50" i="2"/>
  <c r="AZ50" i="2"/>
  <c r="BA50" i="2"/>
  <c r="BC50" i="2"/>
  <c r="BD50" i="2"/>
  <c r="BE50" i="2"/>
  <c r="BB50" i="2" s="1"/>
  <c r="BF50" i="2"/>
  <c r="BG50" i="2"/>
  <c r="BJ50" i="2"/>
  <c r="BK50" i="2"/>
  <c r="BI50" i="2" s="1"/>
  <c r="BL50" i="2"/>
  <c r="BM50" i="2"/>
  <c r="AQ51" i="2"/>
  <c r="AR51" i="2"/>
  <c r="AV51" i="2" s="1"/>
  <c r="BN51" i="2" s="1"/>
  <c r="AS51" i="2"/>
  <c r="AT51" i="2"/>
  <c r="AU51" i="2"/>
  <c r="AX51" i="2"/>
  <c r="AY51" i="2"/>
  <c r="AZ51" i="2"/>
  <c r="BA51" i="2"/>
  <c r="BD51" i="2"/>
  <c r="BB51" i="2" s="1"/>
  <c r="BE51" i="2"/>
  <c r="BF51" i="2"/>
  <c r="BC51" i="2" s="1"/>
  <c r="BG51" i="2"/>
  <c r="BJ51" i="2"/>
  <c r="BI51" i="2" s="1"/>
  <c r="BK51" i="2"/>
  <c r="BL51" i="2"/>
  <c r="BM51" i="2"/>
  <c r="AQ52" i="2"/>
  <c r="AW52" i="2" s="1"/>
  <c r="BO52" i="2" s="1"/>
  <c r="AR52" i="2"/>
  <c r="AS52" i="2"/>
  <c r="AT52" i="2"/>
  <c r="AU52" i="2"/>
  <c r="AX52" i="2"/>
  <c r="AY52" i="2"/>
  <c r="AZ52" i="2"/>
  <c r="BA52" i="2"/>
  <c r="BC52" i="2"/>
  <c r="BD52" i="2"/>
  <c r="BB52" i="2" s="1"/>
  <c r="BE52" i="2"/>
  <c r="BF52" i="2"/>
  <c r="BG52" i="2"/>
  <c r="BI52" i="2"/>
  <c r="BJ52" i="2"/>
  <c r="BK52" i="2"/>
  <c r="BL52" i="2"/>
  <c r="BM52" i="2"/>
  <c r="AQ53" i="2"/>
  <c r="AR53" i="2"/>
  <c r="AS53" i="2"/>
  <c r="AW53" i="2" s="1"/>
  <c r="AT53" i="2"/>
  <c r="AU53" i="2"/>
  <c r="AV53" i="2"/>
  <c r="AX53" i="2"/>
  <c r="AY53" i="2"/>
  <c r="AZ53" i="2"/>
  <c r="BA53" i="2"/>
  <c r="BB53" i="2"/>
  <c r="BD53" i="2"/>
  <c r="BE53" i="2"/>
  <c r="BF53" i="2"/>
  <c r="BC53" i="2" s="1"/>
  <c r="BG53" i="2"/>
  <c r="BJ53" i="2"/>
  <c r="BK53" i="2"/>
  <c r="BI53" i="2" s="1"/>
  <c r="BL53" i="2"/>
  <c r="BM53" i="2"/>
  <c r="BN53" i="2"/>
  <c r="AQ54" i="2"/>
  <c r="AR54" i="2"/>
  <c r="AV54" i="2" s="1"/>
  <c r="AS54" i="2"/>
  <c r="AT54" i="2"/>
  <c r="AU54" i="2"/>
  <c r="AX54" i="2"/>
  <c r="AY54" i="2"/>
  <c r="AZ54" i="2"/>
  <c r="BA54" i="2"/>
  <c r="BD54" i="2"/>
  <c r="BB54" i="2" s="1"/>
  <c r="BE54" i="2"/>
  <c r="BF54" i="2"/>
  <c r="BC54" i="2" s="1"/>
  <c r="BG54" i="2"/>
  <c r="BJ54" i="2"/>
  <c r="BI54" i="2" s="1"/>
  <c r="BK54" i="2"/>
  <c r="BL54" i="2"/>
  <c r="BM54" i="2"/>
  <c r="AQ55" i="2"/>
  <c r="AV55" i="2" s="1"/>
  <c r="AR55" i="2"/>
  <c r="AW55" i="2" s="1"/>
  <c r="AS55" i="2"/>
  <c r="AT55" i="2"/>
  <c r="AU55" i="2"/>
  <c r="AX55" i="2"/>
  <c r="AY55" i="2"/>
  <c r="AZ55" i="2"/>
  <c r="BA55" i="2"/>
  <c r="BD55" i="2"/>
  <c r="BB55" i="2" s="1"/>
  <c r="BE55" i="2"/>
  <c r="BF55" i="2"/>
  <c r="BC55" i="2" s="1"/>
  <c r="BG55" i="2"/>
  <c r="BJ55" i="2"/>
  <c r="BI55" i="2" s="1"/>
  <c r="BK55" i="2"/>
  <c r="BL55" i="2"/>
  <c r="BM55" i="2"/>
  <c r="AQ56" i="2"/>
  <c r="AV56" i="2" s="1"/>
  <c r="BN56" i="2" s="1"/>
  <c r="AR56" i="2"/>
  <c r="AS56" i="2"/>
  <c r="AW56" i="2" s="1"/>
  <c r="BO56" i="2" s="1"/>
  <c r="AT56" i="2"/>
  <c r="AU56" i="2"/>
  <c r="AX56" i="2"/>
  <c r="AY56" i="2"/>
  <c r="AZ56" i="2"/>
  <c r="BA56" i="2"/>
  <c r="BC56" i="2"/>
  <c r="BD56" i="2"/>
  <c r="BE56" i="2"/>
  <c r="BB56" i="2" s="1"/>
  <c r="BF56" i="2"/>
  <c r="BG56" i="2"/>
  <c r="BJ56" i="2"/>
  <c r="BK56" i="2"/>
  <c r="BI56" i="2" s="1"/>
  <c r="BL56" i="2"/>
  <c r="BM56" i="2"/>
  <c r="AQ57" i="2"/>
  <c r="AR57" i="2"/>
  <c r="AV57" i="2" s="1"/>
  <c r="AS57" i="2"/>
  <c r="AT57" i="2"/>
  <c r="AU57" i="2"/>
  <c r="AX57" i="2"/>
  <c r="AY57" i="2"/>
  <c r="AZ57" i="2"/>
  <c r="BA57" i="2"/>
  <c r="BD57" i="2"/>
  <c r="BB57" i="2" s="1"/>
  <c r="BE57" i="2"/>
  <c r="BF57" i="2"/>
  <c r="BG57" i="2"/>
  <c r="BC57" i="2" s="1"/>
  <c r="BJ57" i="2"/>
  <c r="BI57" i="2" s="1"/>
  <c r="BK57" i="2"/>
  <c r="BL57" i="2"/>
  <c r="BM57" i="2"/>
  <c r="AQ58" i="2"/>
  <c r="AV58" i="2" s="1"/>
  <c r="BN58" i="2" s="1"/>
  <c r="AR58" i="2"/>
  <c r="AS58" i="2"/>
  <c r="AT58" i="2"/>
  <c r="AU58" i="2"/>
  <c r="AW58" i="2"/>
  <c r="BO58" i="2" s="1"/>
  <c r="AX58" i="2"/>
  <c r="AY58" i="2"/>
  <c r="AZ58" i="2"/>
  <c r="BA58" i="2"/>
  <c r="BC58" i="2"/>
  <c r="BD58" i="2"/>
  <c r="BB58" i="2" s="1"/>
  <c r="BE58" i="2"/>
  <c r="BF58" i="2"/>
  <c r="BG58" i="2"/>
  <c r="BI58" i="2"/>
  <c r="BJ58" i="2"/>
  <c r="BK58" i="2"/>
  <c r="BL58" i="2"/>
  <c r="BM58" i="2"/>
  <c r="AQ59" i="2"/>
  <c r="AR59" i="2"/>
  <c r="AS59" i="2"/>
  <c r="AW59" i="2" s="1"/>
  <c r="BO59" i="2" s="1"/>
  <c r="AT59" i="2"/>
  <c r="AU59" i="2"/>
  <c r="AV59" i="2"/>
  <c r="AX59" i="2"/>
  <c r="AY59" i="2"/>
  <c r="AZ59" i="2"/>
  <c r="BA59" i="2"/>
  <c r="BB59" i="2"/>
  <c r="BD59" i="2"/>
  <c r="BE59" i="2"/>
  <c r="BF59" i="2"/>
  <c r="BC59" i="2" s="1"/>
  <c r="BG59" i="2"/>
  <c r="BJ59" i="2"/>
  <c r="BK59" i="2"/>
  <c r="BI59" i="2" s="1"/>
  <c r="BL59" i="2"/>
  <c r="BM59" i="2"/>
  <c r="BN59" i="2"/>
  <c r="AQ60" i="2"/>
  <c r="AR60" i="2"/>
  <c r="AV60" i="2" s="1"/>
  <c r="BN60" i="2" s="1"/>
  <c r="AS60" i="2"/>
  <c r="AT60" i="2"/>
  <c r="AU60" i="2"/>
  <c r="AX60" i="2"/>
  <c r="AY60" i="2"/>
  <c r="AZ60" i="2"/>
  <c r="BA60" i="2"/>
  <c r="BD60" i="2"/>
  <c r="BB60" i="2" s="1"/>
  <c r="BE60" i="2"/>
  <c r="BF60" i="2"/>
  <c r="BC60" i="2" s="1"/>
  <c r="BG60" i="2"/>
  <c r="BJ60" i="2"/>
  <c r="BI60" i="2" s="1"/>
  <c r="BK60" i="2"/>
  <c r="BL60" i="2"/>
  <c r="BM60" i="2"/>
  <c r="AQ61" i="2"/>
  <c r="AV61" i="2" s="1"/>
  <c r="BN61" i="2" s="1"/>
  <c r="AR61" i="2"/>
  <c r="AW61" i="2" s="1"/>
  <c r="AS61" i="2"/>
  <c r="AT61" i="2"/>
  <c r="AU61" i="2"/>
  <c r="AX61" i="2"/>
  <c r="AY61" i="2"/>
  <c r="AZ61" i="2"/>
  <c r="BA61" i="2"/>
  <c r="BD61" i="2"/>
  <c r="BB61" i="2" s="1"/>
  <c r="BE61" i="2"/>
  <c r="BF61" i="2"/>
  <c r="BC61" i="2" s="1"/>
  <c r="BG61" i="2"/>
  <c r="BJ61" i="2"/>
  <c r="BI61" i="2" s="1"/>
  <c r="BK61" i="2"/>
  <c r="BL61" i="2"/>
  <c r="BM61" i="2"/>
  <c r="AQ62" i="2"/>
  <c r="AV62" i="2" s="1"/>
  <c r="AR62" i="2"/>
  <c r="AS62" i="2"/>
  <c r="AW62" i="2" s="1"/>
  <c r="BO62" i="2" s="1"/>
  <c r="AT62" i="2"/>
  <c r="AU62" i="2"/>
  <c r="AX62" i="2"/>
  <c r="AY62" i="2"/>
  <c r="AZ62" i="2"/>
  <c r="BA62" i="2"/>
  <c r="BC62" i="2"/>
  <c r="BD62" i="2"/>
  <c r="BE62" i="2"/>
  <c r="BB62" i="2" s="1"/>
  <c r="BF62" i="2"/>
  <c r="BG62" i="2"/>
  <c r="BJ62" i="2"/>
  <c r="BK62" i="2"/>
  <c r="BI62" i="2" s="1"/>
  <c r="BL62" i="2"/>
  <c r="BM62" i="2"/>
  <c r="AQ63" i="2"/>
  <c r="AR63" i="2"/>
  <c r="AV63" i="2" s="1"/>
  <c r="BN63" i="2" s="1"/>
  <c r="AS63" i="2"/>
  <c r="AT63" i="2"/>
  <c r="AU63" i="2"/>
  <c r="AX63" i="2"/>
  <c r="AY63" i="2"/>
  <c r="AZ63" i="2"/>
  <c r="BA63" i="2"/>
  <c r="BD63" i="2"/>
  <c r="BB63" i="2" s="1"/>
  <c r="BE63" i="2"/>
  <c r="BF63" i="2"/>
  <c r="BG63" i="2"/>
  <c r="BC63" i="2" s="1"/>
  <c r="BJ63" i="2"/>
  <c r="BI63" i="2" s="1"/>
  <c r="BK63" i="2"/>
  <c r="BL63" i="2"/>
  <c r="BM63" i="2"/>
  <c r="AQ64" i="2"/>
  <c r="AV64" i="2" s="1"/>
  <c r="AR64" i="2"/>
  <c r="AS64" i="2"/>
  <c r="AT64" i="2"/>
  <c r="AU64" i="2"/>
  <c r="AW64" i="2"/>
  <c r="BO64" i="2" s="1"/>
  <c r="AX64" i="2"/>
  <c r="AY64" i="2"/>
  <c r="AZ64" i="2"/>
  <c r="BA64" i="2"/>
  <c r="BC64" i="2"/>
  <c r="BD64" i="2"/>
  <c r="BB64" i="2" s="1"/>
  <c r="BE64" i="2"/>
  <c r="BF64" i="2"/>
  <c r="BG64" i="2"/>
  <c r="BI64" i="2"/>
  <c r="BJ64" i="2"/>
  <c r="BK64" i="2"/>
  <c r="BL64" i="2"/>
  <c r="BM64" i="2"/>
  <c r="AQ65" i="2"/>
  <c r="AR65" i="2"/>
  <c r="AS65" i="2"/>
  <c r="AW65" i="2" s="1"/>
  <c r="AT65" i="2"/>
  <c r="AU65" i="2"/>
  <c r="AV65" i="2"/>
  <c r="AX65" i="2"/>
  <c r="AY65" i="2"/>
  <c r="AZ65" i="2"/>
  <c r="BA65" i="2"/>
  <c r="BB65" i="2"/>
  <c r="BD65" i="2"/>
  <c r="BE65" i="2"/>
  <c r="BF65" i="2"/>
  <c r="BC65" i="2" s="1"/>
  <c r="BG65" i="2"/>
  <c r="BJ65" i="2"/>
  <c r="BK65" i="2"/>
  <c r="BI65" i="2" s="1"/>
  <c r="BL65" i="2"/>
  <c r="BM65" i="2"/>
  <c r="BN65" i="2"/>
  <c r="AQ66" i="2"/>
  <c r="AR66" i="2"/>
  <c r="AV66" i="2" s="1"/>
  <c r="AS66" i="2"/>
  <c r="AT66" i="2"/>
  <c r="AU66" i="2"/>
  <c r="AX66" i="2"/>
  <c r="AY66" i="2"/>
  <c r="AZ66" i="2"/>
  <c r="BA66" i="2"/>
  <c r="BD66" i="2"/>
  <c r="BB66" i="2" s="1"/>
  <c r="BE66" i="2"/>
  <c r="BF66" i="2"/>
  <c r="BC66" i="2" s="1"/>
  <c r="BG66" i="2"/>
  <c r="BJ66" i="2"/>
  <c r="BI66" i="2" s="1"/>
  <c r="BK66" i="2"/>
  <c r="BL66" i="2"/>
  <c r="BM66" i="2"/>
  <c r="AQ67" i="2"/>
  <c r="AV67" i="2" s="1"/>
  <c r="AR67" i="2"/>
  <c r="AW67" i="2" s="1"/>
  <c r="AS67" i="2"/>
  <c r="AT67" i="2"/>
  <c r="AU67" i="2"/>
  <c r="AX67" i="2"/>
  <c r="AY67" i="2"/>
  <c r="AZ67" i="2"/>
  <c r="BA67" i="2"/>
  <c r="BD67" i="2"/>
  <c r="BB67" i="2" s="1"/>
  <c r="BE67" i="2"/>
  <c r="BF67" i="2"/>
  <c r="BC67" i="2" s="1"/>
  <c r="BG67" i="2"/>
  <c r="BJ67" i="2"/>
  <c r="BI67" i="2" s="1"/>
  <c r="BK67" i="2"/>
  <c r="BL67" i="2"/>
  <c r="BM67" i="2"/>
  <c r="AQ68" i="2"/>
  <c r="AV68" i="2" s="1"/>
  <c r="AR68" i="2"/>
  <c r="AS68" i="2"/>
  <c r="AW68" i="2" s="1"/>
  <c r="AT68" i="2"/>
  <c r="AU68" i="2"/>
  <c r="AX68" i="2"/>
  <c r="AY68" i="2"/>
  <c r="AZ68" i="2"/>
  <c r="BA68" i="2"/>
  <c r="BC68" i="2"/>
  <c r="BD68" i="2"/>
  <c r="BE68" i="2"/>
  <c r="BB68" i="2" s="1"/>
  <c r="BF68" i="2"/>
  <c r="BG68" i="2"/>
  <c r="BJ68" i="2"/>
  <c r="BK68" i="2"/>
  <c r="BI68" i="2" s="1"/>
  <c r="BL68" i="2"/>
  <c r="BM68" i="2"/>
  <c r="AQ69" i="2"/>
  <c r="AR69" i="2"/>
  <c r="AV69" i="2" s="1"/>
  <c r="AS69" i="2"/>
  <c r="AT69" i="2"/>
  <c r="AU69" i="2"/>
  <c r="AX69" i="2"/>
  <c r="AY69" i="2"/>
  <c r="AZ69" i="2"/>
  <c r="BA69" i="2"/>
  <c r="BD69" i="2"/>
  <c r="BB69" i="2" s="1"/>
  <c r="BE69" i="2"/>
  <c r="BF69" i="2"/>
  <c r="BG69" i="2"/>
  <c r="BC69" i="2" s="1"/>
  <c r="BJ69" i="2"/>
  <c r="BI69" i="2" s="1"/>
  <c r="BK69" i="2"/>
  <c r="BL69" i="2"/>
  <c r="BM69" i="2"/>
  <c r="AQ70" i="2"/>
  <c r="AW70" i="2" s="1"/>
  <c r="BO70" i="2" s="1"/>
  <c r="AR70" i="2"/>
  <c r="AS70" i="2"/>
  <c r="AT70" i="2"/>
  <c r="AU70" i="2"/>
  <c r="AX70" i="2"/>
  <c r="AY70" i="2"/>
  <c r="AZ70" i="2"/>
  <c r="BA70" i="2"/>
  <c r="BC70" i="2"/>
  <c r="BD70" i="2"/>
  <c r="BB70" i="2" s="1"/>
  <c r="BE70" i="2"/>
  <c r="BF70" i="2"/>
  <c r="BG70" i="2"/>
  <c r="BI70" i="2"/>
  <c r="BJ70" i="2"/>
  <c r="BK70" i="2"/>
  <c r="BL70" i="2"/>
  <c r="BM70" i="2"/>
  <c r="AQ71" i="2"/>
  <c r="AR71" i="2"/>
  <c r="AS71" i="2"/>
  <c r="AW71" i="2" s="1"/>
  <c r="BO71" i="2" s="1"/>
  <c r="AT71" i="2"/>
  <c r="AU71" i="2"/>
  <c r="AV71" i="2"/>
  <c r="AX71" i="2"/>
  <c r="AY71" i="2"/>
  <c r="AZ71" i="2"/>
  <c r="BA71" i="2"/>
  <c r="BB71" i="2"/>
  <c r="BD71" i="2"/>
  <c r="BE71" i="2"/>
  <c r="BF71" i="2"/>
  <c r="BC71" i="2" s="1"/>
  <c r="BG71" i="2"/>
  <c r="BJ71" i="2"/>
  <c r="BK71" i="2"/>
  <c r="BI71" i="2" s="1"/>
  <c r="BL71" i="2"/>
  <c r="BM71" i="2"/>
  <c r="BN71" i="2"/>
  <c r="AQ72" i="2"/>
  <c r="AR72" i="2"/>
  <c r="AV72" i="2" s="1"/>
  <c r="AS72" i="2"/>
  <c r="AT72" i="2"/>
  <c r="AU72" i="2"/>
  <c r="AX72" i="2"/>
  <c r="AY72" i="2"/>
  <c r="AZ72" i="2"/>
  <c r="BA72" i="2"/>
  <c r="BD72" i="2"/>
  <c r="BB72" i="2" s="1"/>
  <c r="BE72" i="2"/>
  <c r="BF72" i="2"/>
  <c r="BC72" i="2" s="1"/>
  <c r="BG72" i="2"/>
  <c r="BJ72" i="2"/>
  <c r="BI72" i="2" s="1"/>
  <c r="BK72" i="2"/>
  <c r="BL72" i="2"/>
  <c r="BM72" i="2"/>
  <c r="AQ73" i="2"/>
  <c r="AV73" i="2" s="1"/>
  <c r="BN73" i="2" s="1"/>
  <c r="AR73" i="2"/>
  <c r="AW73" i="2" s="1"/>
  <c r="BO73" i="2" s="1"/>
  <c r="AS73" i="2"/>
  <c r="AT73" i="2"/>
  <c r="AU73" i="2"/>
  <c r="AX73" i="2"/>
  <c r="AY73" i="2"/>
  <c r="AZ73" i="2"/>
  <c r="BA73" i="2"/>
  <c r="BD73" i="2"/>
  <c r="BB73" i="2" s="1"/>
  <c r="BE73" i="2"/>
  <c r="BF73" i="2"/>
  <c r="BC73" i="2" s="1"/>
  <c r="BG73" i="2"/>
  <c r="BJ73" i="2"/>
  <c r="BI73" i="2" s="1"/>
  <c r="BK73" i="2"/>
  <c r="BL73" i="2"/>
  <c r="BM73" i="2"/>
  <c r="AQ74" i="2"/>
  <c r="AV74" i="2" s="1"/>
  <c r="BN74" i="2" s="1"/>
  <c r="AR74" i="2"/>
  <c r="AS74" i="2"/>
  <c r="AT74" i="2"/>
  <c r="AU74" i="2"/>
  <c r="AX74" i="2"/>
  <c r="AY74" i="2"/>
  <c r="AZ74" i="2"/>
  <c r="BA74" i="2"/>
  <c r="BC74" i="2"/>
  <c r="BD74" i="2"/>
  <c r="BE74" i="2"/>
  <c r="BB74" i="2" s="1"/>
  <c r="BF74" i="2"/>
  <c r="BG74" i="2"/>
  <c r="BJ74" i="2"/>
  <c r="BK74" i="2"/>
  <c r="BI74" i="2" s="1"/>
  <c r="BL74" i="2"/>
  <c r="BM74" i="2"/>
  <c r="AQ75" i="2"/>
  <c r="AR75" i="2"/>
  <c r="AV75" i="2" s="1"/>
  <c r="BN75" i="2" s="1"/>
  <c r="AS75" i="2"/>
  <c r="AT75" i="2"/>
  <c r="AU75" i="2"/>
  <c r="AX75" i="2"/>
  <c r="AY75" i="2"/>
  <c r="AZ75" i="2"/>
  <c r="BA75" i="2"/>
  <c r="BD75" i="2"/>
  <c r="BB75" i="2" s="1"/>
  <c r="BE75" i="2"/>
  <c r="BF75" i="2"/>
  <c r="BG75" i="2"/>
  <c r="BC75" i="2" s="1"/>
  <c r="BJ75" i="2"/>
  <c r="BI75" i="2" s="1"/>
  <c r="BK75" i="2"/>
  <c r="BL75" i="2"/>
  <c r="BM75" i="2"/>
  <c r="AQ76" i="2"/>
  <c r="AV76" i="2" s="1"/>
  <c r="BN76" i="2" s="1"/>
  <c r="AR76" i="2"/>
  <c r="AS76" i="2"/>
  <c r="AT76" i="2"/>
  <c r="AU76" i="2"/>
  <c r="AW76" i="2"/>
  <c r="AX76" i="2"/>
  <c r="AY76" i="2"/>
  <c r="AZ76" i="2"/>
  <c r="BA76" i="2"/>
  <c r="BC76" i="2"/>
  <c r="BD76" i="2"/>
  <c r="BB76" i="2" s="1"/>
  <c r="BE76" i="2"/>
  <c r="BF76" i="2"/>
  <c r="BG76" i="2"/>
  <c r="BI76" i="2"/>
  <c r="BJ76" i="2"/>
  <c r="BK76" i="2"/>
  <c r="BL76" i="2"/>
  <c r="BM76" i="2"/>
  <c r="BO76" i="2"/>
  <c r="AQ77" i="2"/>
  <c r="AR77" i="2"/>
  <c r="AS77" i="2"/>
  <c r="AW77" i="2" s="1"/>
  <c r="BO77" i="2" s="1"/>
  <c r="AT77" i="2"/>
  <c r="AU77" i="2"/>
  <c r="AV77" i="2"/>
  <c r="BN77" i="2" s="1"/>
  <c r="AX77" i="2"/>
  <c r="AY77" i="2"/>
  <c r="AZ77" i="2"/>
  <c r="BA77" i="2"/>
  <c r="BB77" i="2"/>
  <c r="BD77" i="2"/>
  <c r="BE77" i="2"/>
  <c r="BF77" i="2"/>
  <c r="BC77" i="2" s="1"/>
  <c r="BG77" i="2"/>
  <c r="BJ77" i="2"/>
  <c r="BK77" i="2"/>
  <c r="BI77" i="2" s="1"/>
  <c r="BL77" i="2"/>
  <c r="BM77" i="2"/>
  <c r="BO61" i="2" l="1"/>
  <c r="BN67" i="2"/>
  <c r="BO65" i="2"/>
  <c r="BN57" i="2"/>
  <c r="BO55" i="2"/>
  <c r="BO49" i="2"/>
  <c r="BN46" i="2"/>
  <c r="BN72" i="2"/>
  <c r="BN68" i="2"/>
  <c r="BN55" i="2"/>
  <c r="BO53" i="2"/>
  <c r="BN48" i="2"/>
  <c r="BN33" i="2"/>
  <c r="BN32" i="2"/>
  <c r="BN30" i="2"/>
  <c r="BN34" i="2"/>
  <c r="BN66" i="2"/>
  <c r="BN64" i="2"/>
  <c r="BN45" i="2"/>
  <c r="BN40" i="2"/>
  <c r="BN37" i="2"/>
  <c r="BN69" i="2"/>
  <c r="BO68" i="2"/>
  <c r="BO67" i="2"/>
  <c r="BN62" i="2"/>
  <c r="BN54" i="2"/>
  <c r="BN43" i="2"/>
  <c r="BO41" i="2"/>
  <c r="AW75" i="2"/>
  <c r="BO75" i="2" s="1"/>
  <c r="AV70" i="2"/>
  <c r="BN70" i="2" s="1"/>
  <c r="AW69" i="2"/>
  <c r="BO69" i="2" s="1"/>
  <c r="AW63" i="2"/>
  <c r="BO63" i="2" s="1"/>
  <c r="AW57" i="2"/>
  <c r="BO57" i="2" s="1"/>
  <c r="AV52" i="2"/>
  <c r="BN52" i="2" s="1"/>
  <c r="AW51" i="2"/>
  <c r="BO51" i="2" s="1"/>
  <c r="AW45" i="2"/>
  <c r="BO45" i="2" s="1"/>
  <c r="AW39" i="2"/>
  <c r="BO39" i="2" s="1"/>
  <c r="AW33" i="2"/>
  <c r="BO33" i="2" s="1"/>
  <c r="AW44" i="2"/>
  <c r="BO44" i="2" s="1"/>
  <c r="AW38" i="2"/>
  <c r="BO38" i="2" s="1"/>
  <c r="AW32" i="2"/>
  <c r="BO32" i="2" s="1"/>
  <c r="AW74" i="2"/>
  <c r="BO74" i="2" s="1"/>
  <c r="AW72" i="2"/>
  <c r="BO72" i="2" s="1"/>
  <c r="AW66" i="2"/>
  <c r="BO66" i="2" s="1"/>
  <c r="AW60" i="2"/>
  <c r="BO60" i="2" s="1"/>
  <c r="AW54" i="2"/>
  <c r="BO54" i="2" s="1"/>
  <c r="AW48" i="2"/>
  <c r="BO48" i="2" s="1"/>
  <c r="AW42" i="2"/>
  <c r="BO42" i="2" s="1"/>
  <c r="AW36" i="2"/>
  <c r="BO36" i="2" s="1"/>
  <c r="AW30" i="2"/>
  <c r="BO30" i="2" s="1"/>
  <c r="G31" i="5"/>
  <c r="H31" i="5" s="1"/>
  <c r="G30" i="5"/>
  <c r="H30" i="5" s="1"/>
  <c r="G29" i="5"/>
  <c r="H29" i="5" s="1"/>
  <c r="G28" i="5"/>
  <c r="H28" i="5" s="1"/>
  <c r="G29" i="3"/>
  <c r="G30" i="3"/>
  <c r="G31" i="3"/>
  <c r="H31" i="3" s="1"/>
  <c r="G28" i="3"/>
  <c r="H28" i="3" s="1"/>
  <c r="H29" i="3"/>
  <c r="H30" i="3"/>
  <c r="BE28" i="2" l="1"/>
  <c r="BG28" i="2"/>
  <c r="BD28" i="2"/>
  <c r="AZ28" i="2"/>
  <c r="AX28" i="2"/>
  <c r="AY28" i="2"/>
  <c r="BB28" i="2" l="1"/>
  <c r="F15" i="2" l="1"/>
  <c r="I29" i="2"/>
  <c r="J29" i="2"/>
  <c r="I30" i="2"/>
  <c r="J30" i="2"/>
  <c r="I31" i="2"/>
  <c r="J31" i="2"/>
  <c r="I32" i="2"/>
  <c r="J32" i="2"/>
  <c r="I33" i="2"/>
  <c r="J33" i="2"/>
  <c r="I34" i="2"/>
  <c r="J34" i="2"/>
  <c r="I35" i="2"/>
  <c r="J35" i="2"/>
  <c r="I36" i="2"/>
  <c r="J36" i="2"/>
  <c r="I37" i="2"/>
  <c r="J37" i="2"/>
  <c r="I38" i="2"/>
  <c r="J38" i="2"/>
  <c r="I39" i="2"/>
  <c r="J39" i="2"/>
  <c r="I40" i="2"/>
  <c r="J40" i="2"/>
  <c r="I41" i="2"/>
  <c r="J41" i="2"/>
  <c r="I42" i="2"/>
  <c r="J42" i="2"/>
  <c r="I43" i="2"/>
  <c r="J43" i="2"/>
  <c r="I44" i="2"/>
  <c r="J44" i="2"/>
  <c r="I45" i="2"/>
  <c r="J45" i="2"/>
  <c r="I46" i="2"/>
  <c r="J46" i="2"/>
  <c r="I47" i="2"/>
  <c r="J47" i="2"/>
  <c r="I48" i="2"/>
  <c r="J48" i="2"/>
  <c r="I49" i="2"/>
  <c r="J49" i="2"/>
  <c r="I50" i="2"/>
  <c r="J50" i="2"/>
  <c r="I51" i="2"/>
  <c r="J51" i="2"/>
  <c r="I52" i="2"/>
  <c r="J52" i="2"/>
  <c r="I53" i="2"/>
  <c r="J53" i="2"/>
  <c r="I54" i="2"/>
  <c r="J54" i="2"/>
  <c r="I55" i="2"/>
  <c r="J55" i="2"/>
  <c r="I56" i="2"/>
  <c r="J56" i="2"/>
  <c r="I57" i="2"/>
  <c r="J57" i="2"/>
  <c r="I58" i="2"/>
  <c r="J58" i="2"/>
  <c r="I59" i="2"/>
  <c r="J59" i="2"/>
  <c r="I60" i="2"/>
  <c r="J60" i="2"/>
  <c r="I61" i="2"/>
  <c r="J61" i="2"/>
  <c r="I62" i="2"/>
  <c r="J62" i="2"/>
  <c r="I63" i="2"/>
  <c r="J63" i="2"/>
  <c r="I64" i="2"/>
  <c r="J64" i="2"/>
  <c r="I65" i="2"/>
  <c r="J65" i="2"/>
  <c r="I66" i="2"/>
  <c r="J66" i="2"/>
  <c r="I67" i="2"/>
  <c r="J67" i="2"/>
  <c r="I68" i="2"/>
  <c r="J68" i="2"/>
  <c r="I69" i="2"/>
  <c r="J69" i="2"/>
  <c r="I70" i="2"/>
  <c r="J70" i="2"/>
  <c r="I71" i="2"/>
  <c r="J71" i="2"/>
  <c r="I72" i="2"/>
  <c r="J72" i="2"/>
  <c r="I73" i="2"/>
  <c r="J73" i="2"/>
  <c r="I74" i="2"/>
  <c r="J74" i="2"/>
  <c r="I75" i="2"/>
  <c r="J75" i="2"/>
  <c r="I76" i="2"/>
  <c r="J76" i="2"/>
  <c r="I77" i="2"/>
  <c r="J77" i="2"/>
  <c r="B11" i="5"/>
  <c r="C11" i="5" s="1"/>
  <c r="B15" i="5"/>
  <c r="B14" i="5"/>
  <c r="C14" i="5" s="1"/>
  <c r="K11" i="5"/>
  <c r="K17" i="5" s="1"/>
  <c r="J11" i="5"/>
  <c r="J17" i="5" s="1"/>
  <c r="I11" i="5"/>
  <c r="I17" i="5" s="1"/>
  <c r="H11" i="5"/>
  <c r="H17" i="5" s="1"/>
  <c r="B7" i="5"/>
  <c r="B8" i="5" s="1"/>
  <c r="I28" i="2"/>
  <c r="G28" i="2"/>
  <c r="H28" i="2" s="1"/>
  <c r="E28" i="2" l="1"/>
  <c r="BM28" i="2"/>
  <c r="BL28" i="2"/>
  <c r="B12" i="5"/>
  <c r="C12" i="5" s="1"/>
  <c r="K28" i="2"/>
  <c r="H18" i="5"/>
  <c r="H19" i="5" s="1"/>
  <c r="I18" i="5"/>
  <c r="I19" i="5" s="1"/>
  <c r="J18" i="5"/>
  <c r="J19" i="5" s="1"/>
  <c r="K18" i="5"/>
  <c r="K19" i="5" s="1"/>
  <c r="D11" i="5"/>
  <c r="D12" i="5" s="1"/>
  <c r="E12" i="5" s="1"/>
  <c r="F12" i="5" s="1"/>
  <c r="G12" i="5" s="1"/>
  <c r="B13" i="5"/>
  <c r="C13" i="5" s="1"/>
  <c r="C17" i="5" s="1"/>
  <c r="G29" i="2"/>
  <c r="H29" i="2" s="1"/>
  <c r="G30" i="2"/>
  <c r="H30" i="2" s="1"/>
  <c r="G31" i="2"/>
  <c r="H31" i="2" s="1"/>
  <c r="G32" i="2"/>
  <c r="H32" i="2" s="1"/>
  <c r="G33" i="2"/>
  <c r="H33" i="2" s="1"/>
  <c r="G34" i="2"/>
  <c r="H34" i="2" s="1"/>
  <c r="G35" i="2"/>
  <c r="H35" i="2" s="1"/>
  <c r="G36" i="2"/>
  <c r="H36" i="2" s="1"/>
  <c r="G37" i="2"/>
  <c r="H37" i="2" s="1"/>
  <c r="G38" i="2"/>
  <c r="H38" i="2"/>
  <c r="G39" i="2"/>
  <c r="H39" i="2" s="1"/>
  <c r="G40" i="2"/>
  <c r="H40" i="2" s="1"/>
  <c r="G41" i="2"/>
  <c r="H41" i="2" s="1"/>
  <c r="G42" i="2"/>
  <c r="H42" i="2" s="1"/>
  <c r="G43" i="2"/>
  <c r="H43" i="2" s="1"/>
  <c r="G44" i="2"/>
  <c r="H44" i="2" s="1"/>
  <c r="G45" i="2"/>
  <c r="H45" i="2" s="1"/>
  <c r="G46" i="2"/>
  <c r="H46" i="2" s="1"/>
  <c r="G47" i="2"/>
  <c r="H47" i="2" s="1"/>
  <c r="G48" i="2"/>
  <c r="H48" i="2"/>
  <c r="G49" i="2"/>
  <c r="H49" i="2" s="1"/>
  <c r="G50" i="2"/>
  <c r="H50" i="2" s="1"/>
  <c r="G51" i="2"/>
  <c r="H51" i="2" s="1"/>
  <c r="G52" i="2"/>
  <c r="H52" i="2" s="1"/>
  <c r="G53" i="2"/>
  <c r="H53" i="2" s="1"/>
  <c r="G54" i="2"/>
  <c r="H54" i="2" s="1"/>
  <c r="G55" i="2"/>
  <c r="H55" i="2"/>
  <c r="G56" i="2"/>
  <c r="H56" i="2"/>
  <c r="G57" i="2"/>
  <c r="H57" i="2"/>
  <c r="G58" i="2"/>
  <c r="H58" i="2" s="1"/>
  <c r="G59" i="2"/>
  <c r="H59" i="2" s="1"/>
  <c r="G60" i="2"/>
  <c r="H60" i="2"/>
  <c r="G61" i="2"/>
  <c r="H61" i="2"/>
  <c r="G62" i="2"/>
  <c r="H62" i="2" s="1"/>
  <c r="G63" i="2"/>
  <c r="H63" i="2" s="1"/>
  <c r="G64" i="2"/>
  <c r="H64" i="2" s="1"/>
  <c r="G65" i="2"/>
  <c r="H65" i="2" s="1"/>
  <c r="G66" i="2"/>
  <c r="H66" i="2" s="1"/>
  <c r="G67" i="2"/>
  <c r="H67" i="2" s="1"/>
  <c r="G68" i="2"/>
  <c r="H68" i="2" s="1"/>
  <c r="G69" i="2"/>
  <c r="H69" i="2" s="1"/>
  <c r="G70" i="2"/>
  <c r="H70" i="2" s="1"/>
  <c r="G71" i="2"/>
  <c r="H71" i="2"/>
  <c r="G72" i="2"/>
  <c r="H72" i="2"/>
  <c r="G73" i="2"/>
  <c r="H73" i="2" s="1"/>
  <c r="G74" i="2"/>
  <c r="H74" i="2" s="1"/>
  <c r="G75" i="2"/>
  <c r="H75" i="2"/>
  <c r="G76" i="2"/>
  <c r="H76" i="2" s="1"/>
  <c r="G77" i="2"/>
  <c r="H77" i="2" s="1"/>
  <c r="BL29" i="2" l="1"/>
  <c r="BM29" i="2"/>
  <c r="BJ29" i="2"/>
  <c r="BK29" i="2"/>
  <c r="BI29" i="2" s="1"/>
  <c r="E77" i="2"/>
  <c r="E67" i="2"/>
  <c r="E62" i="2"/>
  <c r="E58" i="2"/>
  <c r="E49" i="2"/>
  <c r="E44" i="2"/>
  <c r="E39" i="2"/>
  <c r="E34" i="2"/>
  <c r="E71" i="2"/>
  <c r="E61" i="2"/>
  <c r="E54" i="2"/>
  <c r="E43" i="2"/>
  <c r="E33" i="2"/>
  <c r="E65" i="2"/>
  <c r="E42" i="2"/>
  <c r="E74" i="2"/>
  <c r="E64" i="2"/>
  <c r="E56" i="2"/>
  <c r="E47" i="2"/>
  <c r="E69" i="2"/>
  <c r="E46" i="2"/>
  <c r="E40" i="2"/>
  <c r="E36" i="2"/>
  <c r="E76" i="2"/>
  <c r="E75" i="2"/>
  <c r="E66" i="2"/>
  <c r="E57" i="2"/>
  <c r="E48" i="2"/>
  <c r="E38" i="2"/>
  <c r="E53" i="2"/>
  <c r="E70" i="2"/>
  <c r="E60" i="2"/>
  <c r="E52" i="2"/>
  <c r="E41" i="2"/>
  <c r="E37" i="2"/>
  <c r="E73" i="2"/>
  <c r="E63" i="2"/>
  <c r="E51" i="2"/>
  <c r="E72" i="2"/>
  <c r="E68" i="2"/>
  <c r="E59" i="2"/>
  <c r="E55" i="2"/>
  <c r="E50" i="2"/>
  <c r="E45" i="2"/>
  <c r="E35" i="2"/>
  <c r="E32" i="2"/>
  <c r="E31" i="2"/>
  <c r="E30" i="2"/>
  <c r="E29" i="2"/>
  <c r="E21" i="2" s="1"/>
  <c r="E22" i="2" s="1"/>
  <c r="C22" i="2" s="1"/>
  <c r="M28" i="2"/>
  <c r="D8" i="5"/>
  <c r="E11" i="5"/>
  <c r="D13" i="5"/>
  <c r="BF28" i="2"/>
  <c r="J28" i="2"/>
  <c r="BC28" i="2" l="1"/>
  <c r="E13" i="5"/>
  <c r="F13" i="5" s="1"/>
  <c r="G13" i="5" s="1"/>
  <c r="F11" i="5"/>
  <c r="D14" i="5"/>
  <c r="E14" i="5" l="1"/>
  <c r="G11" i="5"/>
  <c r="D15" i="5"/>
  <c r="E15" i="5" s="1"/>
  <c r="F15" i="5" s="1"/>
  <c r="G15" i="5" s="1"/>
  <c r="BA28" i="2"/>
  <c r="D17" i="5" l="1"/>
  <c r="F14" i="5"/>
  <c r="E17" i="5"/>
  <c r="B26" i="2"/>
  <c r="D26" i="2"/>
  <c r="C26" i="2"/>
  <c r="C19" i="2"/>
  <c r="G14" i="5" l="1"/>
  <c r="G17" i="5" s="1"/>
  <c r="F17" i="5"/>
  <c r="F14" i="2"/>
  <c r="BJ28" i="2"/>
  <c r="L28" i="2" l="1"/>
  <c r="BK28" i="2"/>
  <c r="L53" i="2"/>
  <c r="L54" i="2"/>
  <c r="L55" i="2"/>
  <c r="L46" i="2"/>
  <c r="L31" i="2"/>
  <c r="L32" i="2"/>
  <c r="L33" i="2"/>
  <c r="L35" i="2"/>
  <c r="L43" i="2"/>
  <c r="L44" i="2"/>
  <c r="L65" i="2"/>
  <c r="L67" i="2"/>
  <c r="L73" i="2"/>
  <c r="L36" i="2"/>
  <c r="L49" i="2"/>
  <c r="L58" i="2"/>
  <c r="L59" i="2"/>
  <c r="L69" i="2"/>
  <c r="L75" i="2"/>
  <c r="L41" i="2"/>
  <c r="L66" i="2"/>
  <c r="L76" i="2"/>
  <c r="L39" i="2"/>
  <c r="L40" i="2"/>
  <c r="L62" i="2"/>
  <c r="L34" i="2"/>
  <c r="L61" i="2"/>
  <c r="L68" i="2"/>
  <c r="L71" i="2"/>
  <c r="L45" i="2"/>
  <c r="L37" i="2"/>
  <c r="L77" i="2"/>
  <c r="L29" i="2"/>
  <c r="L57" i="2"/>
  <c r="L51" i="2"/>
  <c r="L38" i="2"/>
  <c r="L63" i="2"/>
  <c r="L48" i="2"/>
  <c r="L74" i="2"/>
  <c r="L64" i="2"/>
  <c r="L42" i="2"/>
  <c r="L52" i="2"/>
  <c r="L47" i="2"/>
  <c r="L60" i="2"/>
  <c r="L30" i="2"/>
  <c r="L72" i="2"/>
  <c r="L50" i="2"/>
  <c r="L56" i="2"/>
  <c r="L70" i="2"/>
  <c r="K30" i="2"/>
  <c r="K31" i="2"/>
  <c r="K48" i="2"/>
  <c r="K57" i="2"/>
  <c r="K68" i="2"/>
  <c r="K32" i="2"/>
  <c r="K39" i="2"/>
  <c r="K42" i="2"/>
  <c r="K49" i="2"/>
  <c r="K52" i="2"/>
  <c r="K63" i="2"/>
  <c r="K72" i="2"/>
  <c r="K45" i="2"/>
  <c r="K75" i="2"/>
  <c r="K58" i="2"/>
  <c r="K61" i="2"/>
  <c r="K65" i="2"/>
  <c r="K74" i="2"/>
  <c r="K34" i="2"/>
  <c r="K35" i="2"/>
  <c r="K43" i="2"/>
  <c r="K53" i="2"/>
  <c r="K66" i="2"/>
  <c r="K46" i="2"/>
  <c r="K55" i="2"/>
  <c r="K73" i="2"/>
  <c r="K47" i="2"/>
  <c r="K56" i="2"/>
  <c r="K54" i="2"/>
  <c r="K70" i="2"/>
  <c r="K38" i="2"/>
  <c r="K41" i="2"/>
  <c r="K44" i="2"/>
  <c r="K62" i="2"/>
  <c r="K29" i="2"/>
  <c r="K69" i="2"/>
  <c r="K67" i="2"/>
  <c r="K40" i="2"/>
  <c r="K51" i="2"/>
  <c r="K71" i="2"/>
  <c r="K76" i="2"/>
  <c r="K37" i="2"/>
  <c r="K64" i="2"/>
  <c r="K50" i="2"/>
  <c r="K36" i="2"/>
  <c r="K60" i="2"/>
  <c r="K33" i="2"/>
  <c r="K77" i="2"/>
  <c r="K59" i="2"/>
  <c r="G18" i="5"/>
  <c r="G19" i="5" s="1"/>
  <c r="B21" i="5" s="1"/>
  <c r="C20" i="2"/>
  <c r="BI28" i="2" l="1"/>
  <c r="M46" i="2"/>
  <c r="O46" i="2" s="1"/>
  <c r="Q46" i="2" s="1"/>
  <c r="M38" i="2"/>
  <c r="O38" i="2" s="1"/>
  <c r="Q38" i="2" s="1"/>
  <c r="M36" i="2"/>
  <c r="O36" i="2" s="1"/>
  <c r="Q36" i="2" s="1"/>
  <c r="M75" i="2"/>
  <c r="O75" i="2" s="1"/>
  <c r="Q75" i="2" s="1"/>
  <c r="M50" i="2"/>
  <c r="O50" i="2" s="1"/>
  <c r="Q50" i="2" s="1"/>
  <c r="M69" i="2"/>
  <c r="O69" i="2" s="1"/>
  <c r="Q69" i="2" s="1"/>
  <c r="M54" i="2"/>
  <c r="O54" i="2" s="1"/>
  <c r="Q54" i="2" s="1"/>
  <c r="M43" i="2"/>
  <c r="O43" i="2" s="1"/>
  <c r="Q43" i="2" s="1"/>
  <c r="M45" i="2"/>
  <c r="O45" i="2" s="1"/>
  <c r="Q45" i="2" s="1"/>
  <c r="M68" i="2"/>
  <c r="O68" i="2" s="1"/>
  <c r="Q68" i="2" s="1"/>
  <c r="M51" i="2"/>
  <c r="O51" i="2" s="1"/>
  <c r="Q51" i="2" s="1"/>
  <c r="M40" i="2"/>
  <c r="O40" i="2" s="1"/>
  <c r="Q40" i="2" s="1"/>
  <c r="M58" i="2"/>
  <c r="O58" i="2" s="1"/>
  <c r="Q58" i="2" s="1"/>
  <c r="M67" i="2"/>
  <c r="O67" i="2" s="1"/>
  <c r="Q67" i="2" s="1"/>
  <c r="M29" i="2"/>
  <c r="O29" i="2" s="1"/>
  <c r="Q29" i="2" s="1"/>
  <c r="M72" i="2"/>
  <c r="O72" i="2" s="1"/>
  <c r="Q72" i="2" s="1"/>
  <c r="M33" i="2"/>
  <c r="O33" i="2" s="1"/>
  <c r="Q33" i="2" s="1"/>
  <c r="M42" i="2"/>
  <c r="O42" i="2" s="1"/>
  <c r="Q42" i="2" s="1"/>
  <c r="M70" i="2"/>
  <c r="O70" i="2" s="1"/>
  <c r="Q70" i="2" s="1"/>
  <c r="M56" i="2"/>
  <c r="O56" i="2" s="1"/>
  <c r="Q56" i="2" s="1"/>
  <c r="M35" i="2"/>
  <c r="O35" i="2" s="1"/>
  <c r="Q35" i="2" s="1"/>
  <c r="M57" i="2"/>
  <c r="O57" i="2" s="1"/>
  <c r="Q57" i="2" s="1"/>
  <c r="M37" i="2"/>
  <c r="O37" i="2" s="1"/>
  <c r="Q37" i="2" s="1"/>
  <c r="M62" i="2"/>
  <c r="O62" i="2" s="1"/>
  <c r="Q62" i="2" s="1"/>
  <c r="M47" i="2"/>
  <c r="O47" i="2" s="1"/>
  <c r="Q47" i="2" s="1"/>
  <c r="M34" i="2"/>
  <c r="O34" i="2" s="1"/>
  <c r="Q34" i="2" s="1"/>
  <c r="M63" i="2"/>
  <c r="O63" i="2" s="1"/>
  <c r="Q63" i="2" s="1"/>
  <c r="M48" i="2"/>
  <c r="O48" i="2" s="1"/>
  <c r="Q48" i="2" s="1"/>
  <c r="M60" i="2"/>
  <c r="O60" i="2" s="1"/>
  <c r="Q60" i="2" s="1"/>
  <c r="M66" i="2"/>
  <c r="O66" i="2" s="1"/>
  <c r="Q66" i="2" s="1"/>
  <c r="M32" i="2"/>
  <c r="O32" i="2" s="1"/>
  <c r="Q32" i="2" s="1"/>
  <c r="M59" i="2"/>
  <c r="O59" i="2" s="1"/>
  <c r="Q59" i="2" s="1"/>
  <c r="M76" i="2"/>
  <c r="O76" i="2" s="1"/>
  <c r="Q76" i="2" s="1"/>
  <c r="M44" i="2"/>
  <c r="O44" i="2" s="1"/>
  <c r="Q44" i="2" s="1"/>
  <c r="M73" i="2"/>
  <c r="O73" i="2" s="1"/>
  <c r="Q73" i="2" s="1"/>
  <c r="M74" i="2"/>
  <c r="O74" i="2" s="1"/>
  <c r="Q74" i="2" s="1"/>
  <c r="M52" i="2"/>
  <c r="M31" i="2"/>
  <c r="O31" i="2" s="1"/>
  <c r="Q31" i="2" s="1"/>
  <c r="M61" i="2"/>
  <c r="O61" i="2" s="1"/>
  <c r="Q61" i="2" s="1"/>
  <c r="M39" i="2"/>
  <c r="M53" i="2"/>
  <c r="O53" i="2" s="1"/>
  <c r="Q53" i="2" s="1"/>
  <c r="M64" i="2"/>
  <c r="O64" i="2" s="1"/>
  <c r="Q64" i="2" s="1"/>
  <c r="M77" i="2"/>
  <c r="O77" i="2" s="1"/>
  <c r="Q77" i="2" s="1"/>
  <c r="M71" i="2"/>
  <c r="O71" i="2" s="1"/>
  <c r="Q71" i="2" s="1"/>
  <c r="M41" i="2"/>
  <c r="O41" i="2" s="1"/>
  <c r="Q41" i="2" s="1"/>
  <c r="M55" i="2"/>
  <c r="O55" i="2" s="1"/>
  <c r="Q55" i="2" s="1"/>
  <c r="M65" i="2"/>
  <c r="M49" i="2"/>
  <c r="O49" i="2" s="1"/>
  <c r="Q49" i="2" s="1"/>
  <c r="M30" i="2"/>
  <c r="O30" i="2" s="1"/>
  <c r="Q30" i="2" s="1"/>
  <c r="S51" i="2" l="1"/>
  <c r="U51" i="2" s="1"/>
  <c r="W51" i="2" s="1"/>
  <c r="S61" i="2"/>
  <c r="U61" i="2" s="1"/>
  <c r="W61" i="2" s="1"/>
  <c r="S68" i="2"/>
  <c r="U68" i="2" s="1"/>
  <c r="W68" i="2" s="1"/>
  <c r="S40" i="2"/>
  <c r="U40" i="2" s="1"/>
  <c r="W40" i="2" s="1"/>
  <c r="S44" i="2"/>
  <c r="U44" i="2" s="1"/>
  <c r="W44" i="2" s="1"/>
  <c r="S56" i="2"/>
  <c r="U56" i="2" s="1"/>
  <c r="W56" i="2" s="1"/>
  <c r="S53" i="2"/>
  <c r="U53" i="2" s="1"/>
  <c r="W53" i="2" s="1"/>
  <c r="S73" i="2"/>
  <c r="U73" i="2" s="1"/>
  <c r="W73" i="2" s="1"/>
  <c r="S62" i="2"/>
  <c r="U62" i="2" s="1"/>
  <c r="W62" i="2" s="1"/>
  <c r="S42" i="2"/>
  <c r="U42" i="2" s="1"/>
  <c r="W42" i="2" s="1"/>
  <c r="S54" i="2"/>
  <c r="U54" i="2" s="1"/>
  <c r="W54" i="2" s="1"/>
  <c r="S47" i="2"/>
  <c r="U47" i="2" s="1"/>
  <c r="W47" i="2" s="1"/>
  <c r="S43" i="2"/>
  <c r="U43" i="2" s="1"/>
  <c r="W43" i="2" s="1"/>
  <c r="S41" i="2"/>
  <c r="U41" i="2" s="1"/>
  <c r="W41" i="2" s="1"/>
  <c r="S60" i="2"/>
  <c r="U60" i="2" s="1"/>
  <c r="W60" i="2" s="1"/>
  <c r="S50" i="2"/>
  <c r="U50" i="2" s="1"/>
  <c r="W50" i="2" s="1"/>
  <c r="S30" i="2"/>
  <c r="U30" i="2" s="1"/>
  <c r="W30" i="2" s="1"/>
  <c r="S71" i="2"/>
  <c r="U71" i="2" s="1"/>
  <c r="W71" i="2" s="1"/>
  <c r="S37" i="2"/>
  <c r="U37" i="2" s="1"/>
  <c r="W37" i="2" s="1"/>
  <c r="S36" i="2"/>
  <c r="Y36" i="2" s="1"/>
  <c r="AA36" i="2" s="1"/>
  <c r="AC36" i="2" s="1"/>
  <c r="S38" i="2"/>
  <c r="U38" i="2" s="1"/>
  <c r="W38" i="2" s="1"/>
  <c r="S64" i="2"/>
  <c r="U64" i="2" s="1"/>
  <c r="W64" i="2" s="1"/>
  <c r="S32" i="2"/>
  <c r="U32" i="2" s="1"/>
  <c r="W32" i="2" s="1"/>
  <c r="S48" i="2"/>
  <c r="U48" i="2" s="1"/>
  <c r="W48" i="2" s="1"/>
  <c r="S29" i="2"/>
  <c r="U29" i="2" s="1"/>
  <c r="W29" i="2" s="1"/>
  <c r="S66" i="2"/>
  <c r="U66" i="2" s="1"/>
  <c r="W66" i="2" s="1"/>
  <c r="S69" i="2"/>
  <c r="U69" i="2" s="1"/>
  <c r="W69" i="2" s="1"/>
  <c r="S34" i="2"/>
  <c r="Y34" i="2" s="1"/>
  <c r="AA34" i="2" s="1"/>
  <c r="AC34" i="2" s="1"/>
  <c r="S65" i="2"/>
  <c r="O65" i="2"/>
  <c r="Q65" i="2" s="1"/>
  <c r="S52" i="2"/>
  <c r="O52" i="2"/>
  <c r="Q52" i="2" s="1"/>
  <c r="S59" i="2"/>
  <c r="S35" i="2"/>
  <c r="Y35" i="2" s="1"/>
  <c r="AA35" i="2" s="1"/>
  <c r="AC35" i="2" s="1"/>
  <c r="S72" i="2"/>
  <c r="S58" i="2"/>
  <c r="Y58" i="2" s="1"/>
  <c r="AA58" i="2" s="1"/>
  <c r="AC58" i="2" s="1"/>
  <c r="S39" i="2"/>
  <c r="O39" i="2"/>
  <c r="Q39" i="2" s="1"/>
  <c r="S31" i="2"/>
  <c r="S28" i="2"/>
  <c r="O28" i="2"/>
  <c r="Q28" i="2" s="1"/>
  <c r="S49" i="2"/>
  <c r="S77" i="2"/>
  <c r="S76" i="2"/>
  <c r="Y76" i="2" s="1"/>
  <c r="AA76" i="2" s="1"/>
  <c r="AC76" i="2" s="1"/>
  <c r="S63" i="2"/>
  <c r="S57" i="2"/>
  <c r="U57" i="2" s="1"/>
  <c r="W57" i="2" s="1"/>
  <c r="S70" i="2"/>
  <c r="U70" i="2" s="1"/>
  <c r="W70" i="2" s="1"/>
  <c r="S67" i="2"/>
  <c r="Y67" i="2" s="1"/>
  <c r="AA67" i="2" s="1"/>
  <c r="AC67" i="2" s="1"/>
  <c r="S46" i="2"/>
  <c r="Y46" i="2" s="1"/>
  <c r="AA46" i="2" s="1"/>
  <c r="AC46" i="2" s="1"/>
  <c r="S55" i="2"/>
  <c r="U55" i="2" s="1"/>
  <c r="W55" i="2" s="1"/>
  <c r="S74" i="2"/>
  <c r="U74" i="2" s="1"/>
  <c r="W74" i="2" s="1"/>
  <c r="S33" i="2"/>
  <c r="U33" i="2" s="1"/>
  <c r="W33" i="2" s="1"/>
  <c r="S45" i="2"/>
  <c r="U45" i="2" s="1"/>
  <c r="W45" i="2" s="1"/>
  <c r="S75" i="2"/>
  <c r="Y51" i="2" l="1"/>
  <c r="AA51" i="2" s="1"/>
  <c r="AC51" i="2" s="1"/>
  <c r="Y44" i="2"/>
  <c r="AA44" i="2" s="1"/>
  <c r="AC44" i="2" s="1"/>
  <c r="Y61" i="2"/>
  <c r="AA61" i="2" s="1"/>
  <c r="AC61" i="2" s="1"/>
  <c r="Y42" i="2"/>
  <c r="AA42" i="2" s="1"/>
  <c r="AC42" i="2" s="1"/>
  <c r="Y56" i="2"/>
  <c r="AA56" i="2" s="1"/>
  <c r="AC56" i="2" s="1"/>
  <c r="U36" i="2"/>
  <c r="W36" i="2" s="1"/>
  <c r="Y68" i="2"/>
  <c r="AA68" i="2" s="1"/>
  <c r="AC68" i="2" s="1"/>
  <c r="Y41" i="2"/>
  <c r="AE41" i="2" s="1"/>
  <c r="AG41" i="2" s="1"/>
  <c r="AI41" i="2" s="1"/>
  <c r="Y43" i="2"/>
  <c r="AE43" i="2" s="1"/>
  <c r="AG43" i="2" s="1"/>
  <c r="AI43" i="2" s="1"/>
  <c r="Y69" i="2"/>
  <c r="AA69" i="2" s="1"/>
  <c r="AC69" i="2" s="1"/>
  <c r="Y40" i="2"/>
  <c r="AA40" i="2" s="1"/>
  <c r="AC40" i="2" s="1"/>
  <c r="Y32" i="2"/>
  <c r="AA32" i="2" s="1"/>
  <c r="AC32" i="2" s="1"/>
  <c r="Y47" i="2"/>
  <c r="AA47" i="2" s="1"/>
  <c r="AC47" i="2" s="1"/>
  <c r="Y73" i="2"/>
  <c r="AE73" i="2" s="1"/>
  <c r="AG73" i="2" s="1"/>
  <c r="AI73" i="2" s="1"/>
  <c r="Y53" i="2"/>
  <c r="AA53" i="2" s="1"/>
  <c r="AC53" i="2" s="1"/>
  <c r="Y54" i="2"/>
  <c r="AA54" i="2" s="1"/>
  <c r="AC54" i="2" s="1"/>
  <c r="Y60" i="2"/>
  <c r="AA60" i="2" s="1"/>
  <c r="AC60" i="2" s="1"/>
  <c r="Y38" i="2"/>
  <c r="Y37" i="2"/>
  <c r="AA37" i="2" s="1"/>
  <c r="AC37" i="2" s="1"/>
  <c r="Y64" i="2"/>
  <c r="AA64" i="2" s="1"/>
  <c r="AC64" i="2" s="1"/>
  <c r="Y71" i="2"/>
  <c r="Y62" i="2"/>
  <c r="Y33" i="2"/>
  <c r="AA33" i="2" s="1"/>
  <c r="AC33" i="2" s="1"/>
  <c r="Y30" i="2"/>
  <c r="Y74" i="2"/>
  <c r="AA74" i="2" s="1"/>
  <c r="AC74" i="2" s="1"/>
  <c r="Y66" i="2"/>
  <c r="AA66" i="2" s="1"/>
  <c r="AC66" i="2" s="1"/>
  <c r="Y50" i="2"/>
  <c r="Y57" i="2"/>
  <c r="AA57" i="2" s="1"/>
  <c r="AC57" i="2" s="1"/>
  <c r="Y70" i="2"/>
  <c r="AA70" i="2" s="1"/>
  <c r="AC70" i="2" s="1"/>
  <c r="Y29" i="2"/>
  <c r="AA29" i="2" s="1"/>
  <c r="AC29" i="2" s="1"/>
  <c r="Y48" i="2"/>
  <c r="U77" i="2"/>
  <c r="W77" i="2" s="1"/>
  <c r="U49" i="2"/>
  <c r="W49" i="2" s="1"/>
  <c r="U58" i="2"/>
  <c r="W58" i="2" s="1"/>
  <c r="AE58" i="2"/>
  <c r="AG58" i="2" s="1"/>
  <c r="AI58" i="2" s="1"/>
  <c r="AE35" i="2"/>
  <c r="AG35" i="2" s="1"/>
  <c r="AI35" i="2" s="1"/>
  <c r="U35" i="2"/>
  <c r="W35" i="2" s="1"/>
  <c r="Y45" i="2"/>
  <c r="AA45" i="2" s="1"/>
  <c r="AC45" i="2" s="1"/>
  <c r="U39" i="2"/>
  <c r="W39" i="2" s="1"/>
  <c r="Y39" i="2"/>
  <c r="AA39" i="2" s="1"/>
  <c r="AC39" i="2" s="1"/>
  <c r="U59" i="2"/>
  <c r="W59" i="2" s="1"/>
  <c r="Y59" i="2"/>
  <c r="AA59" i="2" s="1"/>
  <c r="AC59" i="2" s="1"/>
  <c r="Y55" i="2"/>
  <c r="AA55" i="2" s="1"/>
  <c r="AC55" i="2" s="1"/>
  <c r="U31" i="2"/>
  <c r="W31" i="2" s="1"/>
  <c r="U65" i="2"/>
  <c r="W65" i="2" s="1"/>
  <c r="Y65" i="2"/>
  <c r="AA65" i="2" s="1"/>
  <c r="AC65" i="2" s="1"/>
  <c r="Y31" i="2"/>
  <c r="AA31" i="2" s="1"/>
  <c r="AC31" i="2" s="1"/>
  <c r="U28" i="2"/>
  <c r="W28" i="2" s="1"/>
  <c r="Y28" i="2"/>
  <c r="AE28" i="2" s="1"/>
  <c r="AG28" i="2" s="1"/>
  <c r="AI28" i="2" s="1"/>
  <c r="U72" i="2"/>
  <c r="W72" i="2" s="1"/>
  <c r="Y72" i="2"/>
  <c r="AA72" i="2" s="1"/>
  <c r="AC72" i="2" s="1"/>
  <c r="U34" i="2"/>
  <c r="W34" i="2" s="1"/>
  <c r="AE34" i="2"/>
  <c r="AG34" i="2" s="1"/>
  <c r="AI34" i="2" s="1"/>
  <c r="U75" i="2"/>
  <c r="W75" i="2" s="1"/>
  <c r="Y75" i="2"/>
  <c r="U67" i="2"/>
  <c r="W67" i="2" s="1"/>
  <c r="AE67" i="2"/>
  <c r="AG67" i="2" s="1"/>
  <c r="AI67" i="2" s="1"/>
  <c r="U63" i="2"/>
  <c r="W63" i="2" s="1"/>
  <c r="Y63" i="2"/>
  <c r="AA63" i="2" s="1"/>
  <c r="AC63" i="2" s="1"/>
  <c r="Y49" i="2"/>
  <c r="AA49" i="2" s="1"/>
  <c r="AC49" i="2" s="1"/>
  <c r="Y77" i="2"/>
  <c r="AA77" i="2" s="1"/>
  <c r="AC77" i="2" s="1"/>
  <c r="U76" i="2"/>
  <c r="W76" i="2" s="1"/>
  <c r="AE76" i="2"/>
  <c r="AG76" i="2" s="1"/>
  <c r="AI76" i="2" s="1"/>
  <c r="U46" i="2"/>
  <c r="W46" i="2" s="1"/>
  <c r="AE46" i="2"/>
  <c r="AG46" i="2" s="1"/>
  <c r="AI46" i="2" s="1"/>
  <c r="U52" i="2"/>
  <c r="W52" i="2" s="1"/>
  <c r="Y52" i="2"/>
  <c r="AA52" i="2" s="1"/>
  <c r="AC52" i="2" s="1"/>
  <c r="AE36" i="2"/>
  <c r="AG36" i="2" s="1"/>
  <c r="AI36" i="2" s="1"/>
  <c r="K11" i="3"/>
  <c r="J11" i="3"/>
  <c r="AE61" i="2" l="1"/>
  <c r="AG61" i="2" s="1"/>
  <c r="AI61" i="2" s="1"/>
  <c r="AA43" i="2"/>
  <c r="AC43" i="2" s="1"/>
  <c r="AK43" i="2"/>
  <c r="AM43" i="2" s="1"/>
  <c r="AO43" i="2" s="1"/>
  <c r="AE68" i="2"/>
  <c r="AG68" i="2" s="1"/>
  <c r="AI68" i="2" s="1"/>
  <c r="AE51" i="2"/>
  <c r="AK51" i="2" s="1"/>
  <c r="AM51" i="2" s="1"/>
  <c r="AO51" i="2" s="1"/>
  <c r="AE44" i="2"/>
  <c r="AG44" i="2" s="1"/>
  <c r="AI44" i="2" s="1"/>
  <c r="AE47" i="2"/>
  <c r="AG47" i="2" s="1"/>
  <c r="AI47" i="2" s="1"/>
  <c r="AE56" i="2"/>
  <c r="AG56" i="2" s="1"/>
  <c r="AI56" i="2" s="1"/>
  <c r="AE42" i="2"/>
  <c r="AG42" i="2" s="1"/>
  <c r="AI42" i="2" s="1"/>
  <c r="AE69" i="2"/>
  <c r="AG69" i="2" s="1"/>
  <c r="AI69" i="2" s="1"/>
  <c r="AE32" i="2"/>
  <c r="AG32" i="2" s="1"/>
  <c r="AI32" i="2" s="1"/>
  <c r="AK41" i="2"/>
  <c r="AM41" i="2" s="1"/>
  <c r="AO41" i="2" s="1"/>
  <c r="AA41" i="2"/>
  <c r="AC41" i="2" s="1"/>
  <c r="AK73" i="2"/>
  <c r="AM73" i="2" s="1"/>
  <c r="AO73" i="2" s="1"/>
  <c r="AE40" i="2"/>
  <c r="AG40" i="2" s="1"/>
  <c r="AI40" i="2" s="1"/>
  <c r="AA73" i="2"/>
  <c r="AC73" i="2" s="1"/>
  <c r="AE74" i="2"/>
  <c r="AG74" i="2" s="1"/>
  <c r="AI74" i="2" s="1"/>
  <c r="AE53" i="2"/>
  <c r="AG53" i="2" s="1"/>
  <c r="AI53" i="2" s="1"/>
  <c r="AE66" i="2"/>
  <c r="AG66" i="2" s="1"/>
  <c r="AI66" i="2" s="1"/>
  <c r="AE54" i="2"/>
  <c r="AG54" i="2" s="1"/>
  <c r="AI54" i="2" s="1"/>
  <c r="AE60" i="2"/>
  <c r="AG60" i="2" s="1"/>
  <c r="AI60" i="2" s="1"/>
  <c r="AE33" i="2"/>
  <c r="AG33" i="2" s="1"/>
  <c r="AI33" i="2" s="1"/>
  <c r="AE37" i="2"/>
  <c r="AG37" i="2" s="1"/>
  <c r="AI37" i="2" s="1"/>
  <c r="AE57" i="2"/>
  <c r="AG57" i="2" s="1"/>
  <c r="AI57" i="2" s="1"/>
  <c r="AE64" i="2"/>
  <c r="AG64" i="2" s="1"/>
  <c r="AI64" i="2" s="1"/>
  <c r="AA38" i="2"/>
  <c r="AC38" i="2" s="1"/>
  <c r="AE38" i="2"/>
  <c r="AA71" i="2"/>
  <c r="AC71" i="2" s="1"/>
  <c r="AE71" i="2"/>
  <c r="AE39" i="2"/>
  <c r="AG39" i="2" s="1"/>
  <c r="AI39" i="2" s="1"/>
  <c r="AA62" i="2"/>
  <c r="AC62" i="2" s="1"/>
  <c r="AE62" i="2"/>
  <c r="AG62" i="2" s="1"/>
  <c r="AI62" i="2" s="1"/>
  <c r="AK76" i="2"/>
  <c r="AM76" i="2" s="1"/>
  <c r="AO76" i="2" s="1"/>
  <c r="AA30" i="2"/>
  <c r="AC30" i="2" s="1"/>
  <c r="AE30" i="2"/>
  <c r="AE29" i="2"/>
  <c r="AE50" i="2"/>
  <c r="AA50" i="2"/>
  <c r="AC50" i="2" s="1"/>
  <c r="AE72" i="2"/>
  <c r="AG72" i="2" s="1"/>
  <c r="AI72" i="2" s="1"/>
  <c r="AE59" i="2"/>
  <c r="AG59" i="2" s="1"/>
  <c r="AI59" i="2" s="1"/>
  <c r="AE65" i="2"/>
  <c r="AG65" i="2" s="1"/>
  <c r="AI65" i="2" s="1"/>
  <c r="AE31" i="2"/>
  <c r="AG31" i="2" s="1"/>
  <c r="AI31" i="2" s="1"/>
  <c r="AA48" i="2"/>
  <c r="AC48" i="2" s="1"/>
  <c r="AE48" i="2"/>
  <c r="AE70" i="2"/>
  <c r="AG70" i="2" s="1"/>
  <c r="AI70" i="2" s="1"/>
  <c r="AE55" i="2"/>
  <c r="AG55" i="2" s="1"/>
  <c r="AI55" i="2" s="1"/>
  <c r="AE49" i="2"/>
  <c r="AG49" i="2" s="1"/>
  <c r="AI49" i="2" s="1"/>
  <c r="AE63" i="2"/>
  <c r="AK58" i="2"/>
  <c r="AM58" i="2" s="1"/>
  <c r="AO58" i="2" s="1"/>
  <c r="AE77" i="2"/>
  <c r="AG77" i="2" s="1"/>
  <c r="AI77" i="2" s="1"/>
  <c r="AK46" i="2"/>
  <c r="AM46" i="2" s="1"/>
  <c r="AO46" i="2" s="1"/>
  <c r="AA75" i="2"/>
  <c r="AC75" i="2" s="1"/>
  <c r="AE75" i="2"/>
  <c r="AG75" i="2" s="1"/>
  <c r="AI75" i="2" s="1"/>
  <c r="AE52" i="2"/>
  <c r="AG52" i="2" s="1"/>
  <c r="AI52" i="2" s="1"/>
  <c r="AK36" i="2"/>
  <c r="AM36" i="2" s="1"/>
  <c r="AO36" i="2" s="1"/>
  <c r="AK35" i="2"/>
  <c r="AM35" i="2" s="1"/>
  <c r="AO35" i="2" s="1"/>
  <c r="AK34" i="2"/>
  <c r="AM34" i="2" s="1"/>
  <c r="AO34" i="2" s="1"/>
  <c r="AE45" i="2"/>
  <c r="AG45" i="2" s="1"/>
  <c r="AI45" i="2" s="1"/>
  <c r="AK67" i="2"/>
  <c r="AM67" i="2" s="1"/>
  <c r="AO67" i="2" s="1"/>
  <c r="AA28" i="2"/>
  <c r="AC28" i="2" s="1"/>
  <c r="I11" i="3"/>
  <c r="H11" i="3"/>
  <c r="B7" i="3"/>
  <c r="B8" i="3" s="1"/>
  <c r="AK61" i="2" l="1"/>
  <c r="AM61" i="2" s="1"/>
  <c r="AO61" i="2" s="1"/>
  <c r="AK68" i="2"/>
  <c r="AM68" i="2" s="1"/>
  <c r="AO68" i="2" s="1"/>
  <c r="AK47" i="2"/>
  <c r="AM47" i="2" s="1"/>
  <c r="AO47" i="2" s="1"/>
  <c r="AK42" i="2"/>
  <c r="AM42" i="2" s="1"/>
  <c r="AO42" i="2" s="1"/>
  <c r="AG51" i="2"/>
  <c r="AI51" i="2" s="1"/>
  <c r="AK74" i="2"/>
  <c r="AM74" i="2" s="1"/>
  <c r="AO74" i="2" s="1"/>
  <c r="AK40" i="2"/>
  <c r="AM40" i="2" s="1"/>
  <c r="AO40" i="2" s="1"/>
  <c r="AK44" i="2"/>
  <c r="AM44" i="2" s="1"/>
  <c r="AO44" i="2" s="1"/>
  <c r="AK37" i="2"/>
  <c r="AM37" i="2" s="1"/>
  <c r="AO37" i="2" s="1"/>
  <c r="AK32" i="2"/>
  <c r="AM32" i="2" s="1"/>
  <c r="AO32" i="2" s="1"/>
  <c r="AK69" i="2"/>
  <c r="AM69" i="2" s="1"/>
  <c r="AO69" i="2" s="1"/>
  <c r="AK53" i="2"/>
  <c r="AM53" i="2" s="1"/>
  <c r="AO53" i="2" s="1"/>
  <c r="AK33" i="2"/>
  <c r="AM33" i="2" s="1"/>
  <c r="AO33" i="2" s="1"/>
  <c r="AK56" i="2"/>
  <c r="AM56" i="2" s="1"/>
  <c r="AO56" i="2" s="1"/>
  <c r="AK60" i="2"/>
  <c r="AM60" i="2" s="1"/>
  <c r="AO60" i="2" s="1"/>
  <c r="AK66" i="2"/>
  <c r="AM66" i="2" s="1"/>
  <c r="AO66" i="2" s="1"/>
  <c r="AK64" i="2"/>
  <c r="AM64" i="2" s="1"/>
  <c r="AO64" i="2" s="1"/>
  <c r="AK54" i="2"/>
  <c r="AM54" i="2" s="1"/>
  <c r="AO54" i="2" s="1"/>
  <c r="AK31" i="2"/>
  <c r="AM31" i="2" s="1"/>
  <c r="AO31" i="2" s="1"/>
  <c r="AG38" i="2"/>
  <c r="AI38" i="2" s="1"/>
  <c r="AK38" i="2"/>
  <c r="AM38" i="2" s="1"/>
  <c r="AO38" i="2" s="1"/>
  <c r="AK57" i="2"/>
  <c r="AM57" i="2" s="1"/>
  <c r="AO57" i="2" s="1"/>
  <c r="AK39" i="2"/>
  <c r="AM39" i="2" s="1"/>
  <c r="AO39" i="2" s="1"/>
  <c r="AK72" i="2"/>
  <c r="AM72" i="2" s="1"/>
  <c r="AO72" i="2" s="1"/>
  <c r="AK65" i="2"/>
  <c r="AM65" i="2" s="1"/>
  <c r="AO65" i="2" s="1"/>
  <c r="AG71" i="2"/>
  <c r="AI71" i="2" s="1"/>
  <c r="AK71" i="2"/>
  <c r="AM71" i="2" s="1"/>
  <c r="AO71" i="2" s="1"/>
  <c r="AK70" i="2"/>
  <c r="AM70" i="2" s="1"/>
  <c r="AO70" i="2" s="1"/>
  <c r="AK62" i="2"/>
  <c r="AM62" i="2" s="1"/>
  <c r="AO62" i="2" s="1"/>
  <c r="AG30" i="2"/>
  <c r="AI30" i="2" s="1"/>
  <c r="AK30" i="2"/>
  <c r="AM30" i="2" s="1"/>
  <c r="AO30" i="2" s="1"/>
  <c r="AG50" i="2"/>
  <c r="AI50" i="2" s="1"/>
  <c r="AK50" i="2"/>
  <c r="AM50" i="2" s="1"/>
  <c r="AO50" i="2" s="1"/>
  <c r="AK55" i="2"/>
  <c r="AM55" i="2" s="1"/>
  <c r="AO55" i="2" s="1"/>
  <c r="AK75" i="2"/>
  <c r="AM75" i="2" s="1"/>
  <c r="AO75" i="2" s="1"/>
  <c r="AG29" i="2"/>
  <c r="AI29" i="2" s="1"/>
  <c r="AK29" i="2"/>
  <c r="AM29" i="2" s="1"/>
  <c r="AO29" i="2" s="1"/>
  <c r="AG48" i="2"/>
  <c r="AI48" i="2" s="1"/>
  <c r="AK48" i="2"/>
  <c r="AM48" i="2" s="1"/>
  <c r="AO48" i="2" s="1"/>
  <c r="AK59" i="2"/>
  <c r="AM59" i="2" s="1"/>
  <c r="AO59" i="2" s="1"/>
  <c r="AK45" i="2"/>
  <c r="AM45" i="2" s="1"/>
  <c r="AO45" i="2" s="1"/>
  <c r="AK52" i="2"/>
  <c r="AM52" i="2" s="1"/>
  <c r="AO52" i="2" s="1"/>
  <c r="AK77" i="2"/>
  <c r="AM77" i="2" s="1"/>
  <c r="AO77" i="2" s="1"/>
  <c r="AG63" i="2"/>
  <c r="AI63" i="2" s="1"/>
  <c r="AK63" i="2"/>
  <c r="AM63" i="2" s="1"/>
  <c r="AO63" i="2" s="1"/>
  <c r="AK49" i="2"/>
  <c r="AM49" i="2" s="1"/>
  <c r="AO49" i="2" s="1"/>
  <c r="K17" i="3"/>
  <c r="J17" i="3"/>
  <c r="H17" i="3"/>
  <c r="N28" i="2"/>
  <c r="B15" i="3"/>
  <c r="I17" i="3"/>
  <c r="N77" i="2" l="1"/>
  <c r="N35" i="2"/>
  <c r="N39" i="2"/>
  <c r="N71" i="2"/>
  <c r="N53" i="2"/>
  <c r="N41" i="2"/>
  <c r="N76" i="2"/>
  <c r="N47" i="2"/>
  <c r="N75" i="2"/>
  <c r="N62" i="2"/>
  <c r="N63" i="2"/>
  <c r="N52" i="2"/>
  <c r="N44" i="2"/>
  <c r="N29" i="2"/>
  <c r="N40" i="2"/>
  <c r="N50" i="2"/>
  <c r="N49" i="2"/>
  <c r="N31" i="2"/>
  <c r="N72" i="2"/>
  <c r="N67" i="2"/>
  <c r="N30" i="2"/>
  <c r="N65" i="2"/>
  <c r="N64" i="2"/>
  <c r="N66" i="2"/>
  <c r="N57" i="2"/>
  <c r="N54" i="2"/>
  <c r="N43" i="2"/>
  <c r="N36" i="2"/>
  <c r="N69" i="2"/>
  <c r="N59" i="2"/>
  <c r="N74" i="2"/>
  <c r="N33" i="2"/>
  <c r="N32" i="2"/>
  <c r="N46" i="2"/>
  <c r="N73" i="2"/>
  <c r="N51" i="2"/>
  <c r="N55" i="2"/>
  <c r="N48" i="2"/>
  <c r="N34" i="2"/>
  <c r="N56" i="2"/>
  <c r="N58" i="2"/>
  <c r="N37" i="2"/>
  <c r="N70" i="2"/>
  <c r="N68" i="2"/>
  <c r="N45" i="2"/>
  <c r="N60" i="2"/>
  <c r="N61" i="2"/>
  <c r="N42" i="2"/>
  <c r="N38" i="2"/>
  <c r="B12" i="3"/>
  <c r="C12" i="3" s="1"/>
  <c r="B14" i="3"/>
  <c r="C14" i="3" s="1"/>
  <c r="B11" i="3"/>
  <c r="C11" i="3" s="1"/>
  <c r="D11" i="3" s="1"/>
  <c r="D12" i="3" s="1"/>
  <c r="E12" i="3" s="1"/>
  <c r="F12" i="3" s="1"/>
  <c r="B13" i="3"/>
  <c r="C13" i="3" s="1"/>
  <c r="K18" i="3"/>
  <c r="K19" i="3" s="1"/>
  <c r="H18" i="3"/>
  <c r="H19" i="3" s="1"/>
  <c r="I18" i="3"/>
  <c r="I19" i="3" s="1"/>
  <c r="J18" i="3"/>
  <c r="J19" i="3" s="1"/>
  <c r="T60" i="2" l="1"/>
  <c r="V60" i="2" s="1"/>
  <c r="X60" i="2" s="1"/>
  <c r="P60" i="2"/>
  <c r="R60" i="2" s="1"/>
  <c r="P37" i="2"/>
  <c r="R37" i="2" s="1"/>
  <c r="T37" i="2"/>
  <c r="V37" i="2" s="1"/>
  <c r="X37" i="2" s="1"/>
  <c r="P48" i="2"/>
  <c r="R48" i="2" s="1"/>
  <c r="T48" i="2"/>
  <c r="V48" i="2" s="1"/>
  <c r="X48" i="2" s="1"/>
  <c r="T46" i="2"/>
  <c r="V46" i="2" s="1"/>
  <c r="X46" i="2" s="1"/>
  <c r="P46" i="2"/>
  <c r="R46" i="2" s="1"/>
  <c r="P59" i="2"/>
  <c r="R59" i="2" s="1"/>
  <c r="T59" i="2"/>
  <c r="P54" i="2"/>
  <c r="R54" i="2" s="1"/>
  <c r="T54" i="2"/>
  <c r="V54" i="2" s="1"/>
  <c r="X54" i="2" s="1"/>
  <c r="P65" i="2"/>
  <c r="R65" i="2" s="1"/>
  <c r="T65" i="2"/>
  <c r="V65" i="2" s="1"/>
  <c r="X65" i="2" s="1"/>
  <c r="P31" i="2"/>
  <c r="R31" i="2" s="1"/>
  <c r="T31" i="2"/>
  <c r="V31" i="2" s="1"/>
  <c r="X31" i="2" s="1"/>
  <c r="P29" i="2"/>
  <c r="R29" i="2" s="1"/>
  <c r="AQ29" i="2" s="1"/>
  <c r="T29" i="2"/>
  <c r="V29" i="2" s="1"/>
  <c r="X29" i="2" s="1"/>
  <c r="AR29" i="2" s="1"/>
  <c r="P62" i="2"/>
  <c r="R62" i="2" s="1"/>
  <c r="T62" i="2"/>
  <c r="V62" i="2" s="1"/>
  <c r="X62" i="2" s="1"/>
  <c r="P41" i="2"/>
  <c r="R41" i="2" s="1"/>
  <c r="T41" i="2"/>
  <c r="V41" i="2" s="1"/>
  <c r="X41" i="2" s="1"/>
  <c r="P35" i="2"/>
  <c r="R35" i="2" s="1"/>
  <c r="T35" i="2"/>
  <c r="V35" i="2" s="1"/>
  <c r="X35" i="2" s="1"/>
  <c r="P38" i="2"/>
  <c r="R38" i="2" s="1"/>
  <c r="T38" i="2"/>
  <c r="V38" i="2" s="1"/>
  <c r="X38" i="2" s="1"/>
  <c r="P45" i="2"/>
  <c r="R45" i="2" s="1"/>
  <c r="T45" i="2"/>
  <c r="V45" i="2" s="1"/>
  <c r="X45" i="2" s="1"/>
  <c r="P58" i="2"/>
  <c r="R58" i="2" s="1"/>
  <c r="T58" i="2"/>
  <c r="V58" i="2" s="1"/>
  <c r="X58" i="2" s="1"/>
  <c r="P55" i="2"/>
  <c r="R55" i="2" s="1"/>
  <c r="T55" i="2"/>
  <c r="V55" i="2" s="1"/>
  <c r="X55" i="2" s="1"/>
  <c r="P32" i="2"/>
  <c r="R32" i="2" s="1"/>
  <c r="T32" i="2"/>
  <c r="V32" i="2" s="1"/>
  <c r="X32" i="2" s="1"/>
  <c r="P69" i="2"/>
  <c r="R69" i="2" s="1"/>
  <c r="T69" i="2"/>
  <c r="V69" i="2" s="1"/>
  <c r="X69" i="2" s="1"/>
  <c r="P57" i="2"/>
  <c r="R57" i="2" s="1"/>
  <c r="T57" i="2"/>
  <c r="V57" i="2" s="1"/>
  <c r="X57" i="2" s="1"/>
  <c r="P30" i="2"/>
  <c r="R30" i="2" s="1"/>
  <c r="T30" i="2"/>
  <c r="V30" i="2" s="1"/>
  <c r="X30" i="2" s="1"/>
  <c r="P49" i="2"/>
  <c r="R49" i="2" s="1"/>
  <c r="T49" i="2"/>
  <c r="V49" i="2" s="1"/>
  <c r="X49" i="2" s="1"/>
  <c r="P44" i="2"/>
  <c r="R44" i="2" s="1"/>
  <c r="T44" i="2"/>
  <c r="V44" i="2" s="1"/>
  <c r="X44" i="2" s="1"/>
  <c r="P75" i="2"/>
  <c r="R75" i="2" s="1"/>
  <c r="T75" i="2"/>
  <c r="V75" i="2" s="1"/>
  <c r="X75" i="2" s="1"/>
  <c r="P53" i="2"/>
  <c r="R53" i="2" s="1"/>
  <c r="T53" i="2"/>
  <c r="V53" i="2" s="1"/>
  <c r="X53" i="2" s="1"/>
  <c r="P77" i="2"/>
  <c r="R77" i="2" s="1"/>
  <c r="T77" i="2"/>
  <c r="V77" i="2" s="1"/>
  <c r="X77" i="2" s="1"/>
  <c r="P42" i="2"/>
  <c r="R42" i="2" s="1"/>
  <c r="T42" i="2"/>
  <c r="V42" i="2" s="1"/>
  <c r="X42" i="2" s="1"/>
  <c r="P68" i="2"/>
  <c r="R68" i="2" s="1"/>
  <c r="T68" i="2"/>
  <c r="V68" i="2" s="1"/>
  <c r="X68" i="2" s="1"/>
  <c r="P56" i="2"/>
  <c r="R56" i="2" s="1"/>
  <c r="T56" i="2"/>
  <c r="V56" i="2" s="1"/>
  <c r="X56" i="2" s="1"/>
  <c r="P51" i="2"/>
  <c r="R51" i="2" s="1"/>
  <c r="T51" i="2"/>
  <c r="V51" i="2" s="1"/>
  <c r="X51" i="2" s="1"/>
  <c r="P33" i="2"/>
  <c r="R33" i="2" s="1"/>
  <c r="T33" i="2"/>
  <c r="V33" i="2" s="1"/>
  <c r="X33" i="2" s="1"/>
  <c r="P36" i="2"/>
  <c r="R36" i="2" s="1"/>
  <c r="T36" i="2"/>
  <c r="V36" i="2" s="1"/>
  <c r="X36" i="2" s="1"/>
  <c r="P66" i="2"/>
  <c r="R66" i="2" s="1"/>
  <c r="T66" i="2"/>
  <c r="V66" i="2" s="1"/>
  <c r="X66" i="2" s="1"/>
  <c r="P67" i="2"/>
  <c r="R67" i="2" s="1"/>
  <c r="T67" i="2"/>
  <c r="V67" i="2" s="1"/>
  <c r="X67" i="2" s="1"/>
  <c r="P50" i="2"/>
  <c r="R50" i="2" s="1"/>
  <c r="T50" i="2"/>
  <c r="V50" i="2" s="1"/>
  <c r="X50" i="2" s="1"/>
  <c r="P52" i="2"/>
  <c r="R52" i="2" s="1"/>
  <c r="T52" i="2"/>
  <c r="V52" i="2" s="1"/>
  <c r="X52" i="2" s="1"/>
  <c r="P47" i="2"/>
  <c r="R47" i="2" s="1"/>
  <c r="T47" i="2"/>
  <c r="V47" i="2" s="1"/>
  <c r="X47" i="2" s="1"/>
  <c r="P71" i="2"/>
  <c r="R71" i="2" s="1"/>
  <c r="T71" i="2"/>
  <c r="V71" i="2" s="1"/>
  <c r="X71" i="2" s="1"/>
  <c r="P28" i="2"/>
  <c r="R28" i="2" s="1"/>
  <c r="AQ28" i="2" s="1"/>
  <c r="T28" i="2"/>
  <c r="P61" i="2"/>
  <c r="R61" i="2" s="1"/>
  <c r="T61" i="2"/>
  <c r="V61" i="2" s="1"/>
  <c r="X61" i="2" s="1"/>
  <c r="P70" i="2"/>
  <c r="R70" i="2" s="1"/>
  <c r="T70" i="2"/>
  <c r="V70" i="2" s="1"/>
  <c r="X70" i="2" s="1"/>
  <c r="P34" i="2"/>
  <c r="R34" i="2" s="1"/>
  <c r="T34" i="2"/>
  <c r="V34" i="2" s="1"/>
  <c r="X34" i="2" s="1"/>
  <c r="P73" i="2"/>
  <c r="R73" i="2" s="1"/>
  <c r="T73" i="2"/>
  <c r="V73" i="2" s="1"/>
  <c r="X73" i="2" s="1"/>
  <c r="P74" i="2"/>
  <c r="R74" i="2" s="1"/>
  <c r="T74" i="2"/>
  <c r="V74" i="2" s="1"/>
  <c r="X74" i="2" s="1"/>
  <c r="P43" i="2"/>
  <c r="R43" i="2" s="1"/>
  <c r="T43" i="2"/>
  <c r="V43" i="2" s="1"/>
  <c r="X43" i="2" s="1"/>
  <c r="P64" i="2"/>
  <c r="R64" i="2" s="1"/>
  <c r="T64" i="2"/>
  <c r="V64" i="2" s="1"/>
  <c r="X64" i="2" s="1"/>
  <c r="P72" i="2"/>
  <c r="R72" i="2" s="1"/>
  <c r="T72" i="2"/>
  <c r="V72" i="2" s="1"/>
  <c r="X72" i="2" s="1"/>
  <c r="P40" i="2"/>
  <c r="R40" i="2" s="1"/>
  <c r="T40" i="2"/>
  <c r="V40" i="2" s="1"/>
  <c r="X40" i="2" s="1"/>
  <c r="P63" i="2"/>
  <c r="R63" i="2" s="1"/>
  <c r="T63" i="2"/>
  <c r="V63" i="2" s="1"/>
  <c r="X63" i="2" s="1"/>
  <c r="P76" i="2"/>
  <c r="R76" i="2" s="1"/>
  <c r="T76" i="2"/>
  <c r="V76" i="2" s="1"/>
  <c r="X76" i="2" s="1"/>
  <c r="P39" i="2"/>
  <c r="R39" i="2" s="1"/>
  <c r="T39" i="2"/>
  <c r="V39" i="2" s="1"/>
  <c r="X39" i="2" s="1"/>
  <c r="AK28" i="2"/>
  <c r="AM28" i="2" s="1"/>
  <c r="AO28" i="2" s="1"/>
  <c r="D8" i="3"/>
  <c r="E11" i="3"/>
  <c r="F11" i="3" s="1"/>
  <c r="G11" i="3" s="1"/>
  <c r="C17" i="3"/>
  <c r="D13" i="3"/>
  <c r="Z60" i="2" l="1"/>
  <c r="AB60" i="2" s="1"/>
  <c r="AD60" i="2" s="1"/>
  <c r="Z44" i="2"/>
  <c r="AB44" i="2" s="1"/>
  <c r="AD44" i="2" s="1"/>
  <c r="Z61" i="2"/>
  <c r="AB61" i="2" s="1"/>
  <c r="AD61" i="2" s="1"/>
  <c r="Z63" i="2"/>
  <c r="AB63" i="2" s="1"/>
  <c r="AD63" i="2" s="1"/>
  <c r="Z75" i="2"/>
  <c r="AB75" i="2" s="1"/>
  <c r="AD75" i="2" s="1"/>
  <c r="Z69" i="2"/>
  <c r="AB69" i="2" s="1"/>
  <c r="AD69" i="2" s="1"/>
  <c r="V28" i="2"/>
  <c r="X28" i="2" s="1"/>
  <c r="AR28" i="2" s="1"/>
  <c r="Z70" i="2"/>
  <c r="AB70" i="2" s="1"/>
  <c r="AD70" i="2" s="1"/>
  <c r="Z52" i="2"/>
  <c r="AB52" i="2" s="1"/>
  <c r="AD52" i="2" s="1"/>
  <c r="Z65" i="2"/>
  <c r="AB65" i="2" s="1"/>
  <c r="AD65" i="2" s="1"/>
  <c r="Z54" i="2"/>
  <c r="Z43" i="2"/>
  <c r="AB43" i="2" s="1"/>
  <c r="AD43" i="2" s="1"/>
  <c r="Z74" i="2"/>
  <c r="Z56" i="2"/>
  <c r="AB56" i="2" s="1"/>
  <c r="AD56" i="2" s="1"/>
  <c r="Z41" i="2"/>
  <c r="AB41" i="2" s="1"/>
  <c r="AD41" i="2" s="1"/>
  <c r="Z47" i="2"/>
  <c r="AB47" i="2" s="1"/>
  <c r="AD47" i="2" s="1"/>
  <c r="Z57" i="2"/>
  <c r="AB57" i="2" s="1"/>
  <c r="AD57" i="2" s="1"/>
  <c r="Z40" i="2"/>
  <c r="AB40" i="2" s="1"/>
  <c r="AD40" i="2" s="1"/>
  <c r="Z66" i="2"/>
  <c r="AB66" i="2" s="1"/>
  <c r="AD66" i="2" s="1"/>
  <c r="Z36" i="2"/>
  <c r="AB36" i="2" s="1"/>
  <c r="AD36" i="2" s="1"/>
  <c r="Z42" i="2"/>
  <c r="AF42" i="2" s="1"/>
  <c r="Z58" i="2"/>
  <c r="AB58" i="2" s="1"/>
  <c r="AD58" i="2" s="1"/>
  <c r="Z45" i="2"/>
  <c r="AB45" i="2" s="1"/>
  <c r="AD45" i="2" s="1"/>
  <c r="Z62" i="2"/>
  <c r="AB62" i="2" s="1"/>
  <c r="AD62" i="2" s="1"/>
  <c r="Z64" i="2"/>
  <c r="AB64" i="2" s="1"/>
  <c r="AD64" i="2" s="1"/>
  <c r="Z34" i="2"/>
  <c r="AB34" i="2" s="1"/>
  <c r="AD34" i="2" s="1"/>
  <c r="Z71" i="2"/>
  <c r="AB71" i="2" s="1"/>
  <c r="AD71" i="2" s="1"/>
  <c r="Z67" i="2"/>
  <c r="AB67" i="2" s="1"/>
  <c r="AD67" i="2" s="1"/>
  <c r="Z51" i="2"/>
  <c r="AB51" i="2" s="1"/>
  <c r="AD51" i="2" s="1"/>
  <c r="Z53" i="2"/>
  <c r="AB53" i="2" s="1"/>
  <c r="AD53" i="2" s="1"/>
  <c r="Z30" i="2"/>
  <c r="AB30" i="2" s="1"/>
  <c r="AD30" i="2" s="1"/>
  <c r="Z55" i="2"/>
  <c r="AB55" i="2" s="1"/>
  <c r="AD55" i="2" s="1"/>
  <c r="Z35" i="2"/>
  <c r="AB35" i="2" s="1"/>
  <c r="AD35" i="2" s="1"/>
  <c r="Z31" i="2"/>
  <c r="AB31" i="2" s="1"/>
  <c r="AD31" i="2" s="1"/>
  <c r="Z37" i="2"/>
  <c r="AB37" i="2" s="1"/>
  <c r="AD37" i="2" s="1"/>
  <c r="Z39" i="2"/>
  <c r="Z76" i="2"/>
  <c r="AB76" i="2" s="1"/>
  <c r="AD76" i="2" s="1"/>
  <c r="Z72" i="2"/>
  <c r="Z73" i="2"/>
  <c r="Z28" i="2"/>
  <c r="Z50" i="2"/>
  <c r="Z33" i="2"/>
  <c r="Z68" i="2"/>
  <c r="Z77" i="2"/>
  <c r="Z49" i="2"/>
  <c r="Z32" i="2"/>
  <c r="Z38" i="2"/>
  <c r="Z29" i="2"/>
  <c r="Z59" i="2"/>
  <c r="V59" i="2"/>
  <c r="X59" i="2" s="1"/>
  <c r="Z46" i="2"/>
  <c r="Z48" i="2"/>
  <c r="G12" i="3"/>
  <c r="E13" i="3"/>
  <c r="F13" i="3" s="1"/>
  <c r="AF75" i="2" l="1"/>
  <c r="AH75" i="2" s="1"/>
  <c r="AJ75" i="2" s="1"/>
  <c r="AF63" i="2"/>
  <c r="AH63" i="2" s="1"/>
  <c r="AJ63" i="2" s="1"/>
  <c r="AF60" i="2"/>
  <c r="AH60" i="2" s="1"/>
  <c r="AJ60" i="2" s="1"/>
  <c r="AF31" i="2"/>
  <c r="AH31" i="2" s="1"/>
  <c r="AJ31" i="2" s="1"/>
  <c r="AF44" i="2"/>
  <c r="AH44" i="2" s="1"/>
  <c r="AJ44" i="2" s="1"/>
  <c r="AF61" i="2"/>
  <c r="AH61" i="2" s="1"/>
  <c r="AJ61" i="2" s="1"/>
  <c r="AF65" i="2"/>
  <c r="AH65" i="2" s="1"/>
  <c r="AJ65" i="2" s="1"/>
  <c r="AF52" i="2"/>
  <c r="AH52" i="2" s="1"/>
  <c r="AJ52" i="2" s="1"/>
  <c r="AF66" i="2"/>
  <c r="AH66" i="2" s="1"/>
  <c r="AJ66" i="2" s="1"/>
  <c r="AF69" i="2"/>
  <c r="AH69" i="2" s="1"/>
  <c r="AJ69" i="2" s="1"/>
  <c r="AF35" i="2"/>
  <c r="AH35" i="2" s="1"/>
  <c r="AJ35" i="2" s="1"/>
  <c r="AF67" i="2"/>
  <c r="AH67" i="2" s="1"/>
  <c r="AJ67" i="2" s="1"/>
  <c r="AF47" i="2"/>
  <c r="AH47" i="2" s="1"/>
  <c r="AJ47" i="2" s="1"/>
  <c r="AF70" i="2"/>
  <c r="AH70" i="2" s="1"/>
  <c r="AJ70" i="2" s="1"/>
  <c r="AF56" i="2"/>
  <c r="AH56" i="2" s="1"/>
  <c r="AJ56" i="2" s="1"/>
  <c r="AF40" i="2"/>
  <c r="AH40" i="2" s="1"/>
  <c r="AJ40" i="2" s="1"/>
  <c r="AF53" i="2"/>
  <c r="AH53" i="2" s="1"/>
  <c r="AJ53" i="2" s="1"/>
  <c r="AF30" i="2"/>
  <c r="AH30" i="2" s="1"/>
  <c r="AJ30" i="2" s="1"/>
  <c r="AF34" i="2"/>
  <c r="AH34" i="2" s="1"/>
  <c r="AJ34" i="2" s="1"/>
  <c r="AF58" i="2"/>
  <c r="AH58" i="2" s="1"/>
  <c r="AJ58" i="2" s="1"/>
  <c r="AF43" i="2"/>
  <c r="AF64" i="2"/>
  <c r="AH64" i="2" s="1"/>
  <c r="AJ64" i="2" s="1"/>
  <c r="AB42" i="2"/>
  <c r="AD42" i="2" s="1"/>
  <c r="AB54" i="2"/>
  <c r="AD54" i="2" s="1"/>
  <c r="AF54" i="2"/>
  <c r="AF41" i="2"/>
  <c r="AH41" i="2" s="1"/>
  <c r="AJ41" i="2" s="1"/>
  <c r="AF57" i="2"/>
  <c r="AH57" i="2" s="1"/>
  <c r="AJ57" i="2" s="1"/>
  <c r="AB74" i="2"/>
  <c r="AD74" i="2" s="1"/>
  <c r="AF74" i="2"/>
  <c r="AF51" i="2"/>
  <c r="AH51" i="2" s="1"/>
  <c r="AJ51" i="2" s="1"/>
  <c r="AF45" i="2"/>
  <c r="AF55" i="2"/>
  <c r="AH55" i="2" s="1"/>
  <c r="AJ55" i="2" s="1"/>
  <c r="AF71" i="2"/>
  <c r="AH71" i="2" s="1"/>
  <c r="AJ71" i="2" s="1"/>
  <c r="AF36" i="2"/>
  <c r="AF37" i="2"/>
  <c r="AH37" i="2" s="1"/>
  <c r="AJ37" i="2" s="1"/>
  <c r="AF62" i="2"/>
  <c r="AH62" i="2" s="1"/>
  <c r="AJ62" i="2" s="1"/>
  <c r="AF48" i="2"/>
  <c r="AH48" i="2" s="1"/>
  <c r="AJ48" i="2" s="1"/>
  <c r="AB48" i="2"/>
  <c r="AD48" i="2" s="1"/>
  <c r="AB49" i="2"/>
  <c r="AD49" i="2" s="1"/>
  <c r="AF49" i="2"/>
  <c r="AH49" i="2" s="1"/>
  <c r="AJ49" i="2" s="1"/>
  <c r="AB68" i="2"/>
  <c r="AD68" i="2" s="1"/>
  <c r="AF68" i="2"/>
  <c r="AH68" i="2" s="1"/>
  <c r="AJ68" i="2" s="1"/>
  <c r="AB73" i="2"/>
  <c r="AD73" i="2" s="1"/>
  <c r="AF73" i="2"/>
  <c r="AH73" i="2" s="1"/>
  <c r="AJ73" i="2" s="1"/>
  <c r="AB72" i="2"/>
  <c r="AD72" i="2" s="1"/>
  <c r="AF72" i="2"/>
  <c r="AH72" i="2" s="1"/>
  <c r="AJ72" i="2" s="1"/>
  <c r="AB39" i="2"/>
  <c r="AD39" i="2" s="1"/>
  <c r="AF39" i="2"/>
  <c r="AH39" i="2" s="1"/>
  <c r="AJ39" i="2" s="1"/>
  <c r="AB46" i="2"/>
  <c r="AD46" i="2" s="1"/>
  <c r="AB38" i="2"/>
  <c r="AD38" i="2" s="1"/>
  <c r="AF38" i="2"/>
  <c r="AH38" i="2" s="1"/>
  <c r="AJ38" i="2" s="1"/>
  <c r="AB32" i="2"/>
  <c r="AD32" i="2" s="1"/>
  <c r="AF32" i="2"/>
  <c r="AH32" i="2" s="1"/>
  <c r="AJ32" i="2" s="1"/>
  <c r="AB28" i="2"/>
  <c r="AD28" i="2" s="1"/>
  <c r="AS28" i="2" s="1"/>
  <c r="AF28" i="2"/>
  <c r="AH28" i="2" s="1"/>
  <c r="AJ28" i="2" s="1"/>
  <c r="AT28" i="2" s="1"/>
  <c r="AB29" i="2"/>
  <c r="AD29" i="2" s="1"/>
  <c r="AS29" i="2" s="1"/>
  <c r="AF29" i="2"/>
  <c r="AH29" i="2" s="1"/>
  <c r="AJ29" i="2" s="1"/>
  <c r="AT29" i="2" s="1"/>
  <c r="AB50" i="2"/>
  <c r="AD50" i="2" s="1"/>
  <c r="AF50" i="2"/>
  <c r="AH50" i="2" s="1"/>
  <c r="AJ50" i="2" s="1"/>
  <c r="AH42" i="2"/>
  <c r="AJ42" i="2" s="1"/>
  <c r="AL42" i="2"/>
  <c r="AN42" i="2" s="1"/>
  <c r="AP42" i="2" s="1"/>
  <c r="AB59" i="2"/>
  <c r="AD59" i="2" s="1"/>
  <c r="AF59" i="2"/>
  <c r="AH59" i="2" s="1"/>
  <c r="AJ59" i="2" s="1"/>
  <c r="AB77" i="2"/>
  <c r="AD77" i="2" s="1"/>
  <c r="AF77" i="2"/>
  <c r="AH77" i="2" s="1"/>
  <c r="AJ77" i="2" s="1"/>
  <c r="AB33" i="2"/>
  <c r="AD33" i="2" s="1"/>
  <c r="AF33" i="2"/>
  <c r="AH33" i="2" s="1"/>
  <c r="AJ33" i="2" s="1"/>
  <c r="AF46" i="2"/>
  <c r="AH46" i="2" s="1"/>
  <c r="AJ46" i="2" s="1"/>
  <c r="AF76" i="2"/>
  <c r="G13" i="3"/>
  <c r="D14" i="3"/>
  <c r="D15" i="3" s="1"/>
  <c r="AL75" i="2" l="1"/>
  <c r="AN75" i="2" s="1"/>
  <c r="AP75" i="2" s="1"/>
  <c r="AL44" i="2"/>
  <c r="AN44" i="2" s="1"/>
  <c r="AP44" i="2" s="1"/>
  <c r="AL40" i="2"/>
  <c r="AN40" i="2" s="1"/>
  <c r="AP40" i="2" s="1"/>
  <c r="AL66" i="2"/>
  <c r="AN66" i="2" s="1"/>
  <c r="AP66" i="2" s="1"/>
  <c r="AL63" i="2"/>
  <c r="AN63" i="2" s="1"/>
  <c r="AP63" i="2" s="1"/>
  <c r="AL52" i="2"/>
  <c r="AN52" i="2" s="1"/>
  <c r="AP52" i="2" s="1"/>
  <c r="AL60" i="2"/>
  <c r="AN60" i="2" s="1"/>
  <c r="AP60" i="2" s="1"/>
  <c r="AL69" i="2"/>
  <c r="AN69" i="2" s="1"/>
  <c r="AP69" i="2" s="1"/>
  <c r="AL35" i="2"/>
  <c r="AN35" i="2" s="1"/>
  <c r="AP35" i="2" s="1"/>
  <c r="AL31" i="2"/>
  <c r="AN31" i="2" s="1"/>
  <c r="AP31" i="2" s="1"/>
  <c r="AL61" i="2"/>
  <c r="AN61" i="2" s="1"/>
  <c r="AP61" i="2" s="1"/>
  <c r="AL70" i="2"/>
  <c r="AN70" i="2" s="1"/>
  <c r="AP70" i="2" s="1"/>
  <c r="AL65" i="2"/>
  <c r="AN65" i="2" s="1"/>
  <c r="AP65" i="2" s="1"/>
  <c r="AL67" i="2"/>
  <c r="AN67" i="2" s="1"/>
  <c r="AP67" i="2" s="1"/>
  <c r="AL53" i="2"/>
  <c r="AN53" i="2" s="1"/>
  <c r="AP53" i="2" s="1"/>
  <c r="AL56" i="2"/>
  <c r="AN56" i="2" s="1"/>
  <c r="AP56" i="2" s="1"/>
  <c r="AL47" i="2"/>
  <c r="AN47" i="2" s="1"/>
  <c r="AP47" i="2" s="1"/>
  <c r="AL41" i="2"/>
  <c r="AN41" i="2" s="1"/>
  <c r="AP41" i="2" s="1"/>
  <c r="AL73" i="2"/>
  <c r="AN73" i="2" s="1"/>
  <c r="AP73" i="2" s="1"/>
  <c r="AL28" i="2"/>
  <c r="AN28" i="2" s="1"/>
  <c r="AP28" i="2" s="1"/>
  <c r="AL34" i="2"/>
  <c r="AN34" i="2" s="1"/>
  <c r="AP34" i="2" s="1"/>
  <c r="AL58" i="2"/>
  <c r="AN58" i="2" s="1"/>
  <c r="AP58" i="2" s="1"/>
  <c r="AL30" i="2"/>
  <c r="AN30" i="2" s="1"/>
  <c r="AP30" i="2" s="1"/>
  <c r="AL50" i="2"/>
  <c r="AN50" i="2" s="1"/>
  <c r="AP50" i="2" s="1"/>
  <c r="AL37" i="2"/>
  <c r="AN37" i="2" s="1"/>
  <c r="AP37" i="2" s="1"/>
  <c r="AL59" i="2"/>
  <c r="AN59" i="2" s="1"/>
  <c r="AP59" i="2" s="1"/>
  <c r="AL64" i="2"/>
  <c r="AN64" i="2" s="1"/>
  <c r="AP64" i="2" s="1"/>
  <c r="AL55" i="2"/>
  <c r="AN55" i="2" s="1"/>
  <c r="AP55" i="2" s="1"/>
  <c r="AL51" i="2"/>
  <c r="AN51" i="2" s="1"/>
  <c r="AP51" i="2" s="1"/>
  <c r="AL49" i="2"/>
  <c r="AN49" i="2" s="1"/>
  <c r="AP49" i="2" s="1"/>
  <c r="AH54" i="2"/>
  <c r="AJ54" i="2" s="1"/>
  <c r="AL54" i="2"/>
  <c r="AN54" i="2" s="1"/>
  <c r="AP54" i="2" s="1"/>
  <c r="AL38" i="2"/>
  <c r="AN38" i="2" s="1"/>
  <c r="AP38" i="2" s="1"/>
  <c r="AH43" i="2"/>
  <c r="AJ43" i="2" s="1"/>
  <c r="AL43" i="2"/>
  <c r="AN43" i="2" s="1"/>
  <c r="AP43" i="2" s="1"/>
  <c r="AL48" i="2"/>
  <c r="AN48" i="2" s="1"/>
  <c r="AP48" i="2" s="1"/>
  <c r="AL29" i="2"/>
  <c r="AN29" i="2" s="1"/>
  <c r="AP29" i="2" s="1"/>
  <c r="AU29" i="2" s="1"/>
  <c r="AW29" i="2" s="1"/>
  <c r="BO29" i="2" s="1"/>
  <c r="AL39" i="2"/>
  <c r="AN39" i="2" s="1"/>
  <c r="AP39" i="2" s="1"/>
  <c r="AL68" i="2"/>
  <c r="AN68" i="2" s="1"/>
  <c r="AP68" i="2" s="1"/>
  <c r="AH74" i="2"/>
  <c r="AJ74" i="2" s="1"/>
  <c r="AL74" i="2"/>
  <c r="AN74" i="2" s="1"/>
  <c r="AP74" i="2" s="1"/>
  <c r="AL57" i="2"/>
  <c r="AN57" i="2" s="1"/>
  <c r="AP57" i="2" s="1"/>
  <c r="AL62" i="2"/>
  <c r="AN62" i="2" s="1"/>
  <c r="AP62" i="2" s="1"/>
  <c r="AL71" i="2"/>
  <c r="AN71" i="2" s="1"/>
  <c r="AP71" i="2" s="1"/>
  <c r="AL33" i="2"/>
  <c r="AN33" i="2" s="1"/>
  <c r="AP33" i="2" s="1"/>
  <c r="AL77" i="2"/>
  <c r="AN77" i="2" s="1"/>
  <c r="AP77" i="2" s="1"/>
  <c r="AL32" i="2"/>
  <c r="AN32" i="2" s="1"/>
  <c r="AP32" i="2" s="1"/>
  <c r="AH36" i="2"/>
  <c r="AJ36" i="2" s="1"/>
  <c r="AL36" i="2"/>
  <c r="AN36" i="2" s="1"/>
  <c r="AP36" i="2" s="1"/>
  <c r="AH45" i="2"/>
  <c r="AJ45" i="2" s="1"/>
  <c r="AL45" i="2"/>
  <c r="AN45" i="2" s="1"/>
  <c r="AP45" i="2" s="1"/>
  <c r="AH76" i="2"/>
  <c r="AJ76" i="2" s="1"/>
  <c r="AL76" i="2"/>
  <c r="AN76" i="2" s="1"/>
  <c r="AP76" i="2" s="1"/>
  <c r="AL46" i="2"/>
  <c r="AN46" i="2" s="1"/>
  <c r="AP46" i="2" s="1"/>
  <c r="AL72" i="2"/>
  <c r="AN72" i="2" s="1"/>
  <c r="AP72" i="2" s="1"/>
  <c r="E14" i="3"/>
  <c r="AV29" i="2" l="1"/>
  <c r="BN29" i="2" s="1"/>
  <c r="AU28" i="2"/>
  <c r="AV28" i="2" s="1"/>
  <c r="BN28" i="2" s="1"/>
  <c r="BN26" i="2" s="1"/>
  <c r="F14" i="3"/>
  <c r="E15" i="3"/>
  <c r="F15" i="3" s="1"/>
  <c r="D17" i="3"/>
  <c r="AW28" i="2" l="1"/>
  <c r="BO28" i="2" s="1"/>
  <c r="BO26" i="2" s="1"/>
  <c r="G15" i="3"/>
  <c r="E17" i="3"/>
  <c r="G14" i="3"/>
  <c r="F17" i="3"/>
  <c r="G17" i="3" l="1"/>
  <c r="G18" i="3" s="1"/>
  <c r="G19" i="3" s="1"/>
  <c r="B21" i="3" s="1"/>
</calcChain>
</file>

<file path=xl/comments1.xml><?xml version="1.0" encoding="utf-8"?>
<comments xmlns="http://schemas.openxmlformats.org/spreadsheetml/2006/main">
  <authors>
    <author>Angela Cotrona</author>
    <author>Cotrona Angela</author>
  </authors>
  <commentList>
    <comment ref="B11" authorId="0" shapeId="0">
      <text>
        <r>
          <rPr>
            <b/>
            <sz val="9"/>
            <color indexed="81"/>
            <rFont val="Tahoma"/>
            <family val="2"/>
          </rPr>
          <t xml:space="preserve">Riportare l'importo Totale Fattura. Attenzione potrebbe non coincidere con il risultato della simulazione 
Vedi box [8] legenda fattura
</t>
        </r>
        <r>
          <rPr>
            <sz val="9"/>
            <color indexed="81"/>
            <rFont val="Tahoma"/>
            <family val="2"/>
          </rPr>
          <t xml:space="preserve">
</t>
        </r>
      </text>
    </comment>
    <comment ref="A13"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16"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27" authorId="0" shapeId="0">
      <text>
        <r>
          <rPr>
            <b/>
            <sz val="9"/>
            <color indexed="81"/>
            <rFont val="Tahoma"/>
            <family val="2"/>
          </rPr>
          <t xml:space="preserve">compila in base alle unità abitative del tuo condominio 
</t>
        </r>
        <r>
          <rPr>
            <sz val="9"/>
            <color indexed="81"/>
            <rFont val="Tahoma"/>
            <family val="2"/>
          </rPr>
          <t xml:space="preserve">
</t>
        </r>
      </text>
    </comment>
    <comment ref="F27" authorId="0" shapeId="0">
      <text>
        <r>
          <rPr>
            <b/>
            <sz val="9"/>
            <color indexed="81"/>
            <rFont val="Tahoma"/>
            <family val="2"/>
          </rPr>
          <t xml:space="preserve">Tipo lettura: </t>
        </r>
        <r>
          <rPr>
            <sz val="9"/>
            <color indexed="81"/>
            <rFont val="Tahoma"/>
            <family val="2"/>
          </rPr>
          <t xml:space="preserve">
[</t>
        </r>
        <r>
          <rPr>
            <b/>
            <sz val="9"/>
            <color indexed="81"/>
            <rFont val="Tahoma"/>
            <family val="2"/>
          </rPr>
          <t>R</t>
        </r>
        <r>
          <rPr>
            <sz val="9"/>
            <color indexed="81"/>
            <rFont val="Tahoma"/>
            <family val="2"/>
          </rPr>
          <t>]eale o [</t>
        </r>
        <r>
          <rPr>
            <b/>
            <sz val="9"/>
            <color indexed="81"/>
            <rFont val="Tahoma"/>
            <family val="2"/>
          </rPr>
          <t>S</t>
        </r>
        <r>
          <rPr>
            <sz val="9"/>
            <color indexed="81"/>
            <rFont val="Tahoma"/>
            <family val="2"/>
          </rPr>
          <t>]timata</t>
        </r>
      </text>
    </comment>
  </commentList>
</comments>
</file>

<file path=xl/sharedStrings.xml><?xml version="1.0" encoding="utf-8"?>
<sst xmlns="http://schemas.openxmlformats.org/spreadsheetml/2006/main" count="363" uniqueCount="186">
  <si>
    <t>Unità3</t>
  </si>
  <si>
    <t>Unità4</t>
  </si>
  <si>
    <t>Unità5</t>
  </si>
  <si>
    <t>Unità6</t>
  </si>
  <si>
    <t>Unità7</t>
  </si>
  <si>
    <t>Unità8</t>
  </si>
  <si>
    <t>Unità9</t>
  </si>
  <si>
    <t>Unità10</t>
  </si>
  <si>
    <t>R</t>
  </si>
  <si>
    <t>Unità11</t>
  </si>
  <si>
    <t>Unità12</t>
  </si>
  <si>
    <t>Unità13</t>
  </si>
  <si>
    <t>Unità14</t>
  </si>
  <si>
    <t>Unità15</t>
  </si>
  <si>
    <t>Unità16</t>
  </si>
  <si>
    <t>Unità17</t>
  </si>
  <si>
    <t>Unità18</t>
  </si>
  <si>
    <t>Unità19</t>
  </si>
  <si>
    <t>Unità20</t>
  </si>
  <si>
    <t>Unità21</t>
  </si>
  <si>
    <t>Unità22</t>
  </si>
  <si>
    <t>Unità23</t>
  </si>
  <si>
    <t>Unità24</t>
  </si>
  <si>
    <t>Unità25</t>
  </si>
  <si>
    <t>Unità26</t>
  </si>
  <si>
    <t>Unità27</t>
  </si>
  <si>
    <t>Unità28</t>
  </si>
  <si>
    <t>Unità29</t>
  </si>
  <si>
    <t>Unità30</t>
  </si>
  <si>
    <t>Unità31</t>
  </si>
  <si>
    <t>Unità32</t>
  </si>
  <si>
    <t>Unità33</t>
  </si>
  <si>
    <t>Unità34</t>
  </si>
  <si>
    <t>Acquedotto Pugliese S.p.A. - Customer Management</t>
  </si>
  <si>
    <t>Simulatore PUGLIA</t>
  </si>
  <si>
    <t>CNF</t>
  </si>
  <si>
    <t>mc</t>
  </si>
  <si>
    <t>gg</t>
  </si>
  <si>
    <t>mc/comp</t>
  </si>
  <si>
    <t>mc/comp/g</t>
  </si>
  <si>
    <t>Acqua</t>
  </si>
  <si>
    <t>Fogna</t>
  </si>
  <si>
    <t>Depurazione</t>
  </si>
  <si>
    <t>Perequazione</t>
  </si>
  <si>
    <t>QF</t>
  </si>
  <si>
    <t>Tariffa</t>
  </si>
  <si>
    <t>mc x comp/anno</t>
  </si>
  <si>
    <t>mc x comp/g</t>
  </si>
  <si>
    <t>mc consumo x comp/g</t>
  </si>
  <si>
    <t>mc x comp/g x gg</t>
  </si>
  <si>
    <t>imp x comp</t>
  </si>
  <si>
    <t>imp x CNF</t>
  </si>
  <si>
    <t>imp mc</t>
  </si>
  <si>
    <t>imp periodo</t>
  </si>
  <si>
    <t>Agevolata</t>
  </si>
  <si>
    <t>Base</t>
  </si>
  <si>
    <t>I</t>
  </si>
  <si>
    <t>II</t>
  </si>
  <si>
    <t>III</t>
  </si>
  <si>
    <t>tot imponibile</t>
  </si>
  <si>
    <t>Iva</t>
  </si>
  <si>
    <t>tot importo</t>
  </si>
  <si>
    <t>tot consumo</t>
  </si>
  <si>
    <t>ACQUA</t>
  </si>
  <si>
    <t>Uso domestico</t>
  </si>
  <si>
    <t>Fasce di consumo annuale</t>
  </si>
  <si>
    <t>da mc</t>
  </si>
  <si>
    <t>a mc</t>
  </si>
  <si>
    <t>€/m3</t>
  </si>
  <si>
    <t>mc x CNF</t>
  </si>
  <si>
    <t>Tariffa agevolata</t>
  </si>
  <si>
    <t>Tariffa base</t>
  </si>
  <si>
    <t>I eccedenza</t>
  </si>
  <si>
    <t>II eccedenza</t>
  </si>
  <si>
    <t>III eccedenza</t>
  </si>
  <si>
    <t>FOGNATURA QUOTA VARIABILE</t>
  </si>
  <si>
    <t>Acque reflue domestiche o assimilate</t>
  </si>
  <si>
    <t> €/m3</t>
  </si>
  <si>
    <t>DEPURAZIONE QUOTA VARIABILE</t>
  </si>
  <si>
    <t>Tariffa Perequazione</t>
  </si>
  <si>
    <t>Importo</t>
  </si>
  <si>
    <t>Unità</t>
  </si>
  <si>
    <t>UI1</t>
  </si>
  <si>
    <t>€/mc</t>
  </si>
  <si>
    <t>UI2</t>
  </si>
  <si>
    <t>UI3</t>
  </si>
  <si>
    <t>UI4</t>
  </si>
  <si>
    <t>Quota fissa DEPURAzione</t>
  </si>
  <si>
    <t>€/anno</t>
  </si>
  <si>
    <t>Quota fissa FOGNATURA</t>
  </si>
  <si>
    <t>Quota fissa ACQUA</t>
  </si>
  <si>
    <t>Importo Fogna con IVA</t>
  </si>
  <si>
    <t>Importo Quote Fisse con IVA</t>
  </si>
  <si>
    <t>Importo UI con IVA</t>
  </si>
  <si>
    <t>Importo Totale con IVA</t>
  </si>
  <si>
    <t>Importo Depurazione  con IVA</t>
  </si>
  <si>
    <t>Unità35</t>
  </si>
  <si>
    <t>Unità36</t>
  </si>
  <si>
    <t>Unità37</t>
  </si>
  <si>
    <t>Unità38</t>
  </si>
  <si>
    <t>Unità39</t>
  </si>
  <si>
    <t>Unità40</t>
  </si>
  <si>
    <t>Unità41</t>
  </si>
  <si>
    <t>Unità42</t>
  </si>
  <si>
    <t>Unità43</t>
  </si>
  <si>
    <t>Unità44</t>
  </si>
  <si>
    <t>Unità45</t>
  </si>
  <si>
    <t>Unità46</t>
  </si>
  <si>
    <t>Unità47</t>
  </si>
  <si>
    <t>Unità48</t>
  </si>
  <si>
    <t>Unità49</t>
  </si>
  <si>
    <t>Unità50</t>
  </si>
  <si>
    <t>Totale componenti familiari delle unità abitative</t>
  </si>
  <si>
    <t>Servizio Fognatura e depurazione? (SI/NO)</t>
  </si>
  <si>
    <t>Totale consumo in MC</t>
  </si>
  <si>
    <t>al</t>
  </si>
  <si>
    <t>dal</t>
  </si>
  <si>
    <t>Periodo fattura</t>
  </si>
  <si>
    <t>Compila le celle in azzurro con i dati presenti in fattura</t>
  </si>
  <si>
    <t>Totale 
Importo Acqua con  IVA</t>
  </si>
  <si>
    <t>giorni</t>
  </si>
  <si>
    <t>mc/comp AC</t>
  </si>
  <si>
    <t>mc/comp/g AC</t>
  </si>
  <si>
    <t>mc/comp AP</t>
  </si>
  <si>
    <t>1AP</t>
  </si>
  <si>
    <t>2AP</t>
  </si>
  <si>
    <t>3AP</t>
  </si>
  <si>
    <t>4AP</t>
  </si>
  <si>
    <t>5AP</t>
  </si>
  <si>
    <t>6AP</t>
  </si>
  <si>
    <t>7AP</t>
  </si>
  <si>
    <t>8AP</t>
  </si>
  <si>
    <t>9AP</t>
  </si>
  <si>
    <t>10AP</t>
  </si>
  <si>
    <t>11AP</t>
  </si>
  <si>
    <t>12AP</t>
  </si>
  <si>
    <t>13AP</t>
  </si>
  <si>
    <t>14AP</t>
  </si>
  <si>
    <t>15AP</t>
  </si>
  <si>
    <t>16AP</t>
  </si>
  <si>
    <t>17AP</t>
  </si>
  <si>
    <t>Totale Periodo fattura</t>
  </si>
  <si>
    <t>check quote fisse</t>
  </si>
  <si>
    <t>Importo UI con IVA AC</t>
  </si>
  <si>
    <t>Importo UI con IVA AP</t>
  </si>
  <si>
    <t>€/mc fino al 31/12/2021</t>
  </si>
  <si>
    <t>Unità1</t>
  </si>
  <si>
    <t>Unità2</t>
  </si>
  <si>
    <t>Tipo lettura 
[R]eale
[S]timata</t>
  </si>
  <si>
    <t>(con IVA)</t>
  </si>
  <si>
    <t>Importo UI no IVA AC</t>
  </si>
  <si>
    <t>Importo UI no IVA AP</t>
  </si>
  <si>
    <t>quota fissa 2022 + IVA</t>
  </si>
  <si>
    <t>quota fissa 2021 + IVA</t>
  </si>
  <si>
    <t>quota fissa 2022 no IVA</t>
  </si>
  <si>
    <t>quota fissa 2021 no IVA</t>
  </si>
  <si>
    <t>Totale Imponibile Acqua</t>
  </si>
  <si>
    <t>Imponibile a Tariffa Agevolata</t>
  </si>
  <si>
    <t>Imponibile a Tariffa Base</t>
  </si>
  <si>
    <t>Imponibile Fogna</t>
  </si>
  <si>
    <t>Imponibile Depurazione</t>
  </si>
  <si>
    <t xml:space="preserve">Imponibile Quote Fisse </t>
  </si>
  <si>
    <t xml:space="preserve">Imponibile Totale </t>
  </si>
  <si>
    <t>Compila le celle in azzurro in base al numero di moduli contrattuali/unità abitative del tuo condominio ed indica i relativi consumi</t>
  </si>
  <si>
    <t>Totale valore calcolato (*)</t>
  </si>
  <si>
    <t>Unità: riferimento unità abitativa
 (es. cognome e nome dell'interno)</t>
  </si>
  <si>
    <t>Num. Componenti nucleo familiare
(CNF)</t>
  </si>
  <si>
    <t>Imponibile in
 I Eccedenza</t>
  </si>
  <si>
    <t>Imponibile in
 II Eccedenza</t>
  </si>
  <si>
    <t>Imponibile in 
III Eccedenza</t>
  </si>
  <si>
    <t xml:space="preserve">AC (2022)
Consumo (mc) </t>
  </si>
  <si>
    <t xml:space="preserve"> AP (2021)
Consumo (mc)</t>
  </si>
  <si>
    <t>Periodo 2021
Anno Precedente [AP]</t>
  </si>
  <si>
    <t>da m3 0 a m3 57</t>
  </si>
  <si>
    <t>da m3 58 a m3 165</t>
  </si>
  <si>
    <t>da m3 166 a m3 300</t>
  </si>
  <si>
    <t>da m3 301 a m3 501</t>
  </si>
  <si>
    <t>oltre m3 502</t>
  </si>
  <si>
    <t>Periodo 2022
Anno in Corso [AC]</t>
  </si>
  <si>
    <t>SI</t>
  </si>
  <si>
    <t>Numero moduli contrattuali/unità abitative</t>
  </si>
  <si>
    <r>
      <t xml:space="preserve">Importo fattura </t>
    </r>
    <r>
      <rPr>
        <u/>
        <sz val="10"/>
        <color rgb="FF002060"/>
        <rFont val="Calibri"/>
        <family val="2"/>
        <scheme val="minor"/>
      </rPr>
      <t>(opzionale)</t>
    </r>
  </si>
  <si>
    <t>USO DOMESTICO CONDOMINIALE ABITANTI ATO CALORE IRPINO - CAMPANIA
Tariffe in vigore dal 01/01/2021 disponibili su www.aqp.it/clienti/tariffe</t>
  </si>
  <si>
    <r>
      <t xml:space="preserve">Il </t>
    </r>
    <r>
      <rPr>
        <b/>
        <sz val="10"/>
        <color rgb="FF002060"/>
        <rFont val="Calibri"/>
        <family val="2"/>
        <scheme val="minor"/>
      </rPr>
      <t>valore calcolato (*)</t>
    </r>
    <r>
      <rPr>
        <sz val="10"/>
        <color rgb="FF002060"/>
        <rFont val="Calibri"/>
        <family val="2"/>
        <scheme val="minor"/>
      </rPr>
      <t xml:space="preserve">  è determinato in base alle unità abitative e ai relativi componenti e consumi riportati dell'utente nello strumento di calcolo.</t>
    </r>
  </si>
  <si>
    <t>Imponibile componenti tariffarie perequative UI</t>
  </si>
  <si>
    <r>
      <rPr>
        <b/>
        <sz val="12"/>
        <color rgb="FF002060"/>
        <rFont val="Calibri"/>
        <family val="2"/>
        <scheme val="minor"/>
      </rPr>
      <t>AQP</t>
    </r>
    <r>
      <rPr>
        <sz val="12"/>
        <color rgb="FF002060"/>
        <rFont val="Calibri"/>
        <family val="2"/>
        <scheme val="minor"/>
      </rPr>
      <t xml:space="preserve"> rende disponibile questo </t>
    </r>
    <r>
      <rPr>
        <b/>
        <sz val="12"/>
        <color rgb="FF002060"/>
        <rFont val="Calibri"/>
        <family val="2"/>
        <scheme val="minor"/>
      </rPr>
      <t>strumento di calcolo</t>
    </r>
    <r>
      <rPr>
        <sz val="12"/>
        <color rgb="FF002060"/>
        <rFont val="Calibri"/>
        <family val="2"/>
        <scheme val="minor"/>
      </rPr>
      <t xml:space="preserve"> di semplice utilizzo che consente di supportare l'attività di ripartizione degli importi fatturati tra ciascuna utenza indiretta secondo i criteri stabiliti nel TICSI, come previsto  dall'art. 21.1 dell'Allegato A alla Deliberazione ARERA n. 609/2021/R/IDR del 21 dicembre 2021 "Integrazione della disciplina in materia di misura del Servizio Idrico Integrato (TIMSII)".
Si precisa che questo strumento effettua il calcolo per ogni singola unità abitativa e quindi ne determina l’importo relativo.
</t>
    </r>
    <r>
      <rPr>
        <b/>
        <sz val="12"/>
        <color rgb="FF002060"/>
        <rFont val="Calibri"/>
        <family val="2"/>
        <scheme val="minor"/>
      </rPr>
      <t>Attenzione:</t>
    </r>
    <r>
      <rPr>
        <sz val="12"/>
        <color rgb="FF002060"/>
        <rFont val="Calibri"/>
        <family val="2"/>
        <scheme val="minor"/>
      </rPr>
      <t xml:space="preserve">  
• Il </t>
    </r>
    <r>
      <rPr>
        <b/>
        <sz val="12"/>
        <color rgb="FF002060"/>
        <rFont val="Calibri"/>
        <family val="2"/>
        <scheme val="minor"/>
      </rPr>
      <t>valore calcolato (*)</t>
    </r>
    <r>
      <rPr>
        <sz val="12"/>
        <color rgb="FF002060"/>
        <rFont val="Calibri"/>
        <family val="2"/>
        <scheme val="minor"/>
      </rPr>
      <t xml:space="preserve"> potrebbe non corrispondere con il totale della fattura del condominio, sia per la presenza di altre voci (acconti precedenti e rettifiche e/o addebiti/accrediti diversi)  che concorrono alla determinazione dell'importo della stessa, ma anche, per una differente distribuzione delle fasce di consumo, che variano in relazione al numero dei componenti familiari di ciascuna unità abitativa rispetto al numero totale dei componenti familiari del condominio.
</t>
    </r>
    <r>
      <rPr>
        <b/>
        <sz val="8"/>
        <color rgb="FF002060"/>
        <rFont val="Calibri"/>
        <family val="2"/>
        <scheme val="minor"/>
      </rPr>
      <t>Condizioni di utilizzo: AQP S.p.A. non risponde di utilizzi diversi da quelli previsti dalla Deliberazione ARERA 609/2021, è pertanto vietata la commercializzazione di questi strumenti di calcolo, il cui utilizzo deve essere conforme alle leggi vigenti e che tutelano la proprietà intellettuale. Nella misura massima consentita dalla legge, AQP S.p.A. non si assume alcuna responsabilità per errori o inesattezze nel calcolo o se i risultati dovessero essere difformi da quanto riportato da una eventuale fattura; il risultato rinvenuto dagli strumenti di calcolo, infatti, non riveste alcuna validità probatoria rimanendo la fattura sempre ed esclusivamente l’unico documento valido ai fini fiscali e degli addebiti dei consumi
Ver. 15062022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</si>
</sst>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 _€_-;\-* #,##0\ _€_-;_-* &quot;-&quot;\ _€_-;_-@_-"/>
    <numFmt numFmtId="165" formatCode="_-* #,##0.00\ _€_-;\-* #,##0.00\ _€_-;_-* &quot;-&quot;??\ _€_-;_-@_-"/>
    <numFmt numFmtId="166" formatCode="#,##0_ ;\-#,##0\ "/>
  </numFmts>
  <fonts count="32"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9"/>
      <color indexed="81"/>
      <name val="Tahoma"/>
      <family val="2"/>
    </font>
    <font>
      <b/>
      <sz val="9"/>
      <color indexed="81"/>
      <name val="Tahoma"/>
      <family val="2"/>
    </font>
    <font>
      <sz val="11"/>
      <name val="Calibri"/>
      <family val="2"/>
      <scheme val="minor"/>
    </font>
    <font>
      <b/>
      <sz val="11"/>
      <color rgb="FF002060"/>
      <name val="Calibri"/>
      <family val="2"/>
      <scheme val="minor"/>
    </font>
    <font>
      <sz val="8"/>
      <color rgb="FFFFFFFF"/>
      <name val="Arial"/>
      <family val="2"/>
    </font>
    <font>
      <sz val="8"/>
      <color rgb="FF333333"/>
      <name val="Arial"/>
      <family val="2"/>
    </font>
    <font>
      <sz val="7"/>
      <color theme="1"/>
      <name val="Verdana"/>
      <family val="2"/>
    </font>
    <font>
      <sz val="10"/>
      <color rgb="FFFF0000"/>
      <name val="Calibri"/>
      <family val="2"/>
      <scheme val="minor"/>
    </font>
    <font>
      <sz val="8"/>
      <color rgb="FFFF0000"/>
      <name val="Calibri"/>
      <family val="2"/>
      <scheme val="minor"/>
    </font>
    <font>
      <b/>
      <sz val="10"/>
      <color theme="1"/>
      <name val="Calibri"/>
      <family val="2"/>
      <scheme val="minor"/>
    </font>
    <font>
      <sz val="8"/>
      <color rgb="FFFF0000"/>
      <name val="Arial"/>
      <family val="2"/>
    </font>
    <font>
      <b/>
      <sz val="14"/>
      <color theme="4"/>
      <name val="Calibri"/>
      <family val="2"/>
      <scheme val="minor"/>
    </font>
    <font>
      <sz val="11"/>
      <color rgb="FF002060"/>
      <name val="Calibri"/>
      <family val="2"/>
      <scheme val="minor"/>
    </font>
    <font>
      <sz val="10"/>
      <color rgb="FF002060"/>
      <name val="Calibri"/>
      <family val="2"/>
      <scheme val="minor"/>
    </font>
    <font>
      <b/>
      <sz val="12"/>
      <color rgb="FF002060"/>
      <name val="Calibri"/>
      <family val="2"/>
      <scheme val="minor"/>
    </font>
    <font>
      <b/>
      <sz val="11"/>
      <color rgb="FFFF0000"/>
      <name val="Calibri"/>
      <family val="2"/>
      <scheme val="minor"/>
    </font>
    <font>
      <sz val="11"/>
      <color rgb="FFFF0000"/>
      <name val="Calibri"/>
      <family val="2"/>
      <scheme val="minor"/>
    </font>
    <font>
      <b/>
      <sz val="9"/>
      <color theme="8" tint="0.39997558519241921"/>
      <name val="Calibri"/>
      <family val="2"/>
      <scheme val="minor"/>
    </font>
    <font>
      <sz val="9"/>
      <color theme="1"/>
      <name val="Calibri"/>
      <family val="2"/>
      <scheme val="minor"/>
    </font>
    <font>
      <b/>
      <sz val="10"/>
      <color rgb="FF002060"/>
      <name val="Calibri"/>
      <family val="2"/>
      <scheme val="minor"/>
    </font>
    <font>
      <b/>
      <sz val="10"/>
      <color theme="3"/>
      <name val="Calibri"/>
      <family val="2"/>
      <scheme val="minor"/>
    </font>
    <font>
      <b/>
      <sz val="10"/>
      <color rgb="FFFF0000"/>
      <name val="Calibri"/>
      <family val="2"/>
      <scheme val="minor"/>
    </font>
    <font>
      <b/>
      <sz val="8"/>
      <color rgb="FF002060"/>
      <name val="Calibri"/>
      <family val="2"/>
      <scheme val="minor"/>
    </font>
    <font>
      <sz val="12"/>
      <color rgb="FF002060"/>
      <name val="Calibri"/>
      <family val="2"/>
      <scheme val="minor"/>
    </font>
    <font>
      <u/>
      <sz val="10"/>
      <color rgb="FF00206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20A082"/>
        <bgColor indexed="64"/>
      </patternFill>
    </fill>
    <fill>
      <patternFill patternType="solid">
        <fgColor rgb="FFE6E6E6"/>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bgColor indexed="64"/>
      </patternFill>
    </fill>
    <fill>
      <patternFill patternType="solid">
        <fgColor rgb="FFFEFCBC"/>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medium">
        <color rgb="FF002060"/>
      </right>
      <top style="medium">
        <color rgb="FF002060"/>
      </top>
      <bottom style="thin">
        <color indexed="64"/>
      </bottom>
      <diagonal/>
    </border>
    <border>
      <left style="medium">
        <color theme="8" tint="0.39991454817346722"/>
      </left>
      <right/>
      <top style="medium">
        <color theme="8" tint="0.39991454817346722"/>
      </top>
      <bottom/>
      <diagonal/>
    </border>
    <border>
      <left/>
      <right/>
      <top style="medium">
        <color theme="8" tint="0.39991454817346722"/>
      </top>
      <bottom/>
      <diagonal/>
    </border>
    <border>
      <left/>
      <right style="medium">
        <color theme="8" tint="0.39991454817346722"/>
      </right>
      <top style="medium">
        <color theme="8" tint="0.39991454817346722"/>
      </top>
      <bottom/>
      <diagonal/>
    </border>
    <border>
      <left style="medium">
        <color theme="8" tint="0.39991454817346722"/>
      </left>
      <right/>
      <top/>
      <bottom/>
      <diagonal/>
    </border>
    <border>
      <left/>
      <right style="medium">
        <color theme="8" tint="0.39991454817346722"/>
      </right>
      <top/>
      <bottom/>
      <diagonal/>
    </border>
    <border>
      <left style="medium">
        <color theme="8" tint="0.39991454817346722"/>
      </left>
      <right/>
      <top/>
      <bottom style="medium">
        <color theme="8" tint="0.39991454817346722"/>
      </bottom>
      <diagonal/>
    </border>
    <border>
      <left/>
      <right/>
      <top/>
      <bottom style="medium">
        <color theme="8" tint="0.39991454817346722"/>
      </bottom>
      <diagonal/>
    </border>
    <border>
      <left/>
      <right style="medium">
        <color theme="8" tint="0.39991454817346722"/>
      </right>
      <top/>
      <bottom style="medium">
        <color theme="8" tint="0.39991454817346722"/>
      </bottom>
      <diagonal/>
    </border>
  </borders>
  <cellStyleXfs count="2">
    <xf numFmtId="0" fontId="0" fillId="0" borderId="0"/>
    <xf numFmtId="44" fontId="1" fillId="0" borderId="0" applyFont="0" applyFill="0" applyBorder="0" applyAlignment="0" applyProtection="0"/>
  </cellStyleXfs>
  <cellXfs count="164">
    <xf numFmtId="0" fontId="0" fillId="0" borderId="0" xfId="0"/>
    <xf numFmtId="0" fontId="3" fillId="0" borderId="1" xfId="0" applyFont="1" applyBorder="1"/>
    <xf numFmtId="0" fontId="2" fillId="0" borderId="0" xfId="0" applyFont="1"/>
    <xf numFmtId="0" fontId="2" fillId="0" borderId="0" xfId="0" applyFont="1" applyAlignment="1">
      <alignment horizontal="center"/>
    </xf>
    <xf numFmtId="0" fontId="3" fillId="4" borderId="1" xfId="0" applyFont="1" applyFill="1" applyBorder="1"/>
    <xf numFmtId="0" fontId="3" fillId="0" borderId="0" xfId="0" applyFont="1"/>
    <xf numFmtId="0" fontId="3" fillId="0" borderId="1" xfId="0" applyFont="1" applyBorder="1" applyAlignment="1">
      <alignment horizontal="center"/>
    </xf>
    <xf numFmtId="44" fontId="3" fillId="0" borderId="1" xfId="1" applyFont="1" applyBorder="1"/>
    <xf numFmtId="0" fontId="2" fillId="0" borderId="1" xfId="0" applyFont="1" applyBorder="1"/>
    <xf numFmtId="0" fontId="3" fillId="0" borderId="5" xfId="0" applyFont="1" applyBorder="1"/>
    <xf numFmtId="44" fontId="3" fillId="0" borderId="5" xfId="0" applyNumberFormat="1" applyFont="1" applyBorder="1"/>
    <xf numFmtId="44" fontId="3" fillId="5" borderId="5" xfId="0" applyNumberFormat="1" applyFont="1" applyFill="1" applyBorder="1"/>
    <xf numFmtId="9" fontId="2" fillId="0" borderId="1" xfId="0" applyNumberFormat="1" applyFont="1" applyBorder="1"/>
    <xf numFmtId="44" fontId="2" fillId="0" borderId="1" xfId="0" applyNumberFormat="1" applyFont="1" applyBorder="1"/>
    <xf numFmtId="44" fontId="3" fillId="5" borderId="1" xfId="0" applyNumberFormat="1" applyFont="1" applyFill="1" applyBorder="1"/>
    <xf numFmtId="0" fontId="11" fillId="6" borderId="0" xfId="0" applyFont="1" applyFill="1" applyAlignment="1">
      <alignment vertical="top" wrapText="1"/>
    </xf>
    <xf numFmtId="0" fontId="11" fillId="6" borderId="0" xfId="0" applyFont="1" applyFill="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left" vertical="top" wrapText="1"/>
    </xf>
    <xf numFmtId="0" fontId="12" fillId="7" borderId="0" xfId="0" applyFont="1" applyFill="1" applyAlignment="1">
      <alignment horizontal="center" vertical="top" wrapText="1"/>
    </xf>
    <xf numFmtId="0" fontId="13" fillId="0" borderId="0" xfId="0" applyFont="1"/>
    <xf numFmtId="44" fontId="3" fillId="8" borderId="1" xfId="1" applyFont="1" applyFill="1" applyBorder="1"/>
    <xf numFmtId="0" fontId="14" fillId="0" borderId="1" xfId="0" applyFont="1" applyBorder="1" applyAlignment="1">
      <alignment horizontal="center"/>
    </xf>
    <xf numFmtId="0" fontId="14" fillId="0" borderId="2" xfId="0" applyFont="1" applyBorder="1"/>
    <xf numFmtId="0" fontId="14" fillId="0" borderId="1" xfId="0" applyFont="1" applyBorder="1"/>
    <xf numFmtId="0" fontId="15" fillId="0" borderId="1" xfId="0" applyFont="1" applyBorder="1"/>
    <xf numFmtId="44" fontId="16" fillId="0" borderId="1" xfId="1" applyFont="1" applyBorder="1"/>
    <xf numFmtId="0" fontId="17" fillId="7" borderId="0" xfId="0" applyFont="1" applyFill="1" applyAlignment="1">
      <alignment horizontal="left" vertical="top" wrapText="1"/>
    </xf>
    <xf numFmtId="0" fontId="3" fillId="12" borderId="1" xfId="0" applyFont="1" applyFill="1" applyBorder="1"/>
    <xf numFmtId="0" fontId="3" fillId="0" borderId="1" xfId="0" applyFont="1" applyFill="1" applyBorder="1"/>
    <xf numFmtId="0" fontId="3" fillId="13" borderId="1" xfId="0" applyFont="1" applyFill="1" applyBorder="1"/>
    <xf numFmtId="0" fontId="0" fillId="0" borderId="0" xfId="0" applyProtection="1"/>
    <xf numFmtId="0" fontId="0" fillId="0" borderId="0" xfId="0" applyFill="1" applyProtection="1"/>
    <xf numFmtId="0" fontId="5" fillId="0" borderId="0" xfId="0" applyFont="1" applyFill="1" applyProtection="1"/>
    <xf numFmtId="0" fontId="5" fillId="0" borderId="0" xfId="0" applyFont="1" applyProtection="1"/>
    <xf numFmtId="0" fontId="6" fillId="0" borderId="0" xfId="0" applyFont="1" applyProtection="1"/>
    <xf numFmtId="0" fontId="9" fillId="0" borderId="0" xfId="0" applyFont="1" applyProtection="1"/>
    <xf numFmtId="0" fontId="10" fillId="0" borderId="0" xfId="0" applyFont="1" applyProtection="1"/>
    <xf numFmtId="0" fontId="18" fillId="0" borderId="0" xfId="0" applyFont="1" applyBorder="1" applyProtection="1"/>
    <xf numFmtId="44" fontId="0" fillId="0" borderId="0" xfId="0" applyNumberFormat="1" applyBorder="1" applyProtection="1"/>
    <xf numFmtId="44" fontId="0" fillId="0" borderId="0" xfId="0" applyNumberFormat="1" applyFill="1" applyBorder="1" applyProtection="1"/>
    <xf numFmtId="0" fontId="0" fillId="0" borderId="0" xfId="0" applyBorder="1" applyProtection="1"/>
    <xf numFmtId="0" fontId="0" fillId="0" borderId="0" xfId="0" applyFill="1" applyBorder="1" applyProtection="1"/>
    <xf numFmtId="0" fontId="4" fillId="0" borderId="0" xfId="0" applyFont="1" applyBorder="1" applyProtection="1"/>
    <xf numFmtId="0" fontId="10" fillId="2"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44" fontId="19" fillId="0" borderId="1" xfId="0" applyNumberFormat="1" applyFont="1" applyBorder="1" applyProtection="1"/>
    <xf numFmtId="44" fontId="19" fillId="0" borderId="1" xfId="1" applyFont="1" applyBorder="1" applyProtection="1"/>
    <xf numFmtId="166" fontId="19" fillId="2" borderId="1" xfId="0" applyNumberFormat="1" applyFont="1" applyFill="1" applyBorder="1" applyProtection="1">
      <protection locked="0"/>
    </xf>
    <xf numFmtId="0" fontId="0" fillId="0" borderId="0" xfId="0" applyBorder="1" applyAlignment="1" applyProtection="1">
      <alignment horizontal="center" vertical="center" wrapText="1"/>
    </xf>
    <xf numFmtId="0" fontId="0" fillId="0" borderId="0" xfId="0" applyAlignment="1" applyProtection="1">
      <alignment horizontal="center" vertical="center" wrapText="1"/>
    </xf>
    <xf numFmtId="0" fontId="2" fillId="0" borderId="0" xfId="0" applyFont="1" applyProtection="1"/>
    <xf numFmtId="0" fontId="2" fillId="0" borderId="0" xfId="0" applyFont="1" applyFill="1" applyProtection="1"/>
    <xf numFmtId="0" fontId="10" fillId="0" borderId="0" xfId="0" applyFont="1" applyBorder="1" applyAlignment="1" applyProtection="1"/>
    <xf numFmtId="0" fontId="19" fillId="2" borderId="1" xfId="0" applyFont="1" applyFill="1" applyBorder="1" applyAlignment="1" applyProtection="1">
      <alignment horizontal="center"/>
      <protection locked="0"/>
    </xf>
    <xf numFmtId="0" fontId="10" fillId="3" borderId="1" xfId="0" applyFont="1" applyFill="1" applyBorder="1" applyAlignment="1" applyProtection="1">
      <alignment horizontal="center" vertical="center" wrapText="1"/>
    </xf>
    <xf numFmtId="0" fontId="6" fillId="0" borderId="0" xfId="0" applyFont="1" applyBorder="1" applyAlignment="1" applyProtection="1">
      <alignment horizontal="center"/>
    </xf>
    <xf numFmtId="0" fontId="6" fillId="0" borderId="0" xfId="0" applyFont="1" applyAlignment="1" applyProtection="1">
      <alignment horizontal="center"/>
    </xf>
    <xf numFmtId="0" fontId="6" fillId="0" borderId="0" xfId="0" applyFont="1" applyFill="1" applyBorder="1" applyAlignment="1" applyProtection="1">
      <alignment horizontal="center"/>
    </xf>
    <xf numFmtId="0" fontId="6" fillId="0" borderId="0" xfId="0" applyFont="1" applyFill="1" applyBorder="1" applyProtection="1"/>
    <xf numFmtId="0" fontId="10" fillId="16"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wrapText="1"/>
    </xf>
    <xf numFmtId="0" fontId="22" fillId="0" borderId="0" xfId="0" applyFont="1" applyBorder="1" applyProtection="1"/>
    <xf numFmtId="0" fontId="12" fillId="7" borderId="1" xfId="0" applyFont="1" applyFill="1" applyBorder="1" applyAlignment="1">
      <alignment horizontal="center" vertical="top" wrapText="1"/>
    </xf>
    <xf numFmtId="0" fontId="0" fillId="2" borderId="0" xfId="0" applyFill="1" applyProtection="1"/>
    <xf numFmtId="0" fontId="23" fillId="0" borderId="0" xfId="0" applyFont="1" applyBorder="1" applyAlignment="1" applyProtection="1">
      <alignment horizontal="center"/>
    </xf>
    <xf numFmtId="0" fontId="23" fillId="0" borderId="0" xfId="0" applyFont="1" applyAlignment="1" applyProtection="1">
      <alignment horizontal="center"/>
    </xf>
    <xf numFmtId="0" fontId="23" fillId="0" borderId="0" xfId="0" applyFont="1" applyProtection="1"/>
    <xf numFmtId="37" fontId="19" fillId="0" borderId="1" xfId="0" applyNumberFormat="1" applyFont="1" applyFill="1" applyBorder="1" applyProtection="1"/>
    <xf numFmtId="165" fontId="19" fillId="0" borderId="1" xfId="0" applyNumberFormat="1" applyFont="1" applyFill="1" applyBorder="1" applyProtection="1"/>
    <xf numFmtId="165" fontId="10" fillId="0" borderId="1" xfId="0" applyNumberFormat="1" applyFont="1" applyFill="1" applyBorder="1" applyProtection="1"/>
    <xf numFmtId="0" fontId="19" fillId="2" borderId="4" xfId="0" applyFont="1" applyFill="1" applyBorder="1" applyProtection="1">
      <protection locked="0"/>
    </xf>
    <xf numFmtId="0" fontId="22" fillId="0" borderId="0" xfId="0" applyFont="1" applyFill="1" applyBorder="1" applyProtection="1"/>
    <xf numFmtId="166" fontId="23" fillId="0" borderId="0" xfId="0" applyNumberFormat="1" applyFont="1" applyProtection="1"/>
    <xf numFmtId="0" fontId="23" fillId="0" borderId="0" xfId="0" applyFont="1" applyBorder="1" applyProtection="1"/>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4" fontId="19" fillId="0" borderId="1" xfId="1" quotePrefix="1" applyFont="1" applyBorder="1" applyProtection="1"/>
    <xf numFmtId="44" fontId="0" fillId="0" borderId="0" xfId="0" applyNumberFormat="1" applyProtection="1"/>
    <xf numFmtId="0" fontId="10" fillId="0" borderId="2" xfId="0" applyFont="1" applyBorder="1" applyAlignment="1" applyProtection="1">
      <alignment horizontal="center" vertical="center" wrapText="1"/>
    </xf>
    <xf numFmtId="0" fontId="10" fillId="0" borderId="0" xfId="0" applyFont="1" applyBorder="1" applyProtection="1"/>
    <xf numFmtId="44" fontId="19" fillId="0" borderId="18" xfId="1" applyFont="1" applyBorder="1" applyProtection="1"/>
    <xf numFmtId="44" fontId="19" fillId="0" borderId="18" xfId="1" quotePrefix="1" applyFont="1" applyBorder="1" applyProtection="1"/>
    <xf numFmtId="44" fontId="10" fillId="0" borderId="18" xfId="1" applyFont="1" applyBorder="1" applyProtection="1"/>
    <xf numFmtId="0" fontId="10" fillId="0" borderId="17" xfId="0" applyFont="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24" fillId="0" borderId="0" xfId="0" applyFont="1" applyBorder="1" applyAlignment="1" applyProtection="1">
      <alignment horizontal="left"/>
    </xf>
    <xf numFmtId="0" fontId="25" fillId="0" borderId="0" xfId="0" applyFont="1" applyBorder="1" applyProtection="1"/>
    <xf numFmtId="0" fontId="25" fillId="0" borderId="0" xfId="0" applyFont="1" applyProtection="1"/>
    <xf numFmtId="0" fontId="26" fillId="0" borderId="2" xfId="0" applyFont="1" applyBorder="1" applyAlignment="1" applyProtection="1"/>
    <xf numFmtId="44" fontId="26" fillId="2" borderId="1" xfId="0" applyNumberFormat="1" applyFont="1" applyFill="1" applyBorder="1" applyProtection="1">
      <protection locked="0"/>
    </xf>
    <xf numFmtId="0" fontId="3" fillId="0" borderId="0" xfId="0" applyFont="1" applyProtection="1"/>
    <xf numFmtId="0" fontId="26" fillId="0" borderId="0" xfId="0" applyFont="1" applyBorder="1" applyAlignment="1" applyProtection="1"/>
    <xf numFmtId="0" fontId="26" fillId="0" borderId="15" xfId="0" applyFont="1" applyBorder="1" applyAlignment="1" applyProtection="1"/>
    <xf numFmtId="0" fontId="26" fillId="0" borderId="14" xfId="0" applyFont="1" applyBorder="1" applyAlignment="1" applyProtection="1">
      <alignment horizontal="center"/>
    </xf>
    <xf numFmtId="44" fontId="26" fillId="0" borderId="16" xfId="0" applyNumberFormat="1"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0" xfId="0" applyFont="1" applyFill="1" applyBorder="1" applyAlignment="1" applyProtection="1">
      <alignment horizontal="center"/>
    </xf>
    <xf numFmtId="164" fontId="26" fillId="0" borderId="0" xfId="0" applyNumberFormat="1" applyFont="1" applyFill="1" applyBorder="1" applyProtection="1"/>
    <xf numFmtId="0" fontId="3" fillId="0" borderId="3" xfId="0" applyFont="1" applyFill="1" applyBorder="1" applyProtection="1"/>
    <xf numFmtId="0" fontId="3" fillId="0" borderId="4" xfId="0" applyFont="1" applyFill="1" applyBorder="1" applyProtection="1"/>
    <xf numFmtId="164" fontId="27" fillId="0" borderId="1" xfId="0" applyNumberFormat="1" applyFont="1" applyFill="1" applyBorder="1" applyProtection="1"/>
    <xf numFmtId="164" fontId="27" fillId="0" borderId="0" xfId="0" applyNumberFormat="1" applyFont="1" applyFill="1" applyBorder="1" applyProtection="1"/>
    <xf numFmtId="0" fontId="3" fillId="0" borderId="0" xfId="0" applyFont="1" applyFill="1" applyBorder="1" applyProtection="1"/>
    <xf numFmtId="0" fontId="26" fillId="0" borderId="2" xfId="0" applyFont="1" applyBorder="1" applyProtection="1"/>
    <xf numFmtId="0" fontId="20" fillId="0" borderId="4" xfId="0" applyFont="1" applyBorder="1" applyProtection="1"/>
    <xf numFmtId="0" fontId="26" fillId="2" borderId="4" xfId="0" applyFont="1" applyFill="1" applyBorder="1" applyAlignment="1" applyProtection="1">
      <alignment horizontal="right"/>
      <protection locked="0"/>
    </xf>
    <xf numFmtId="0" fontId="26" fillId="0" borderId="3" xfId="0" applyFont="1" applyBorder="1" applyProtection="1"/>
    <xf numFmtId="164" fontId="26" fillId="0" borderId="1" xfId="0" applyNumberFormat="1" applyFont="1" applyFill="1" applyBorder="1" applyAlignment="1" applyProtection="1">
      <alignment horizontal="center" vertical="center"/>
    </xf>
    <xf numFmtId="0" fontId="3" fillId="0" borderId="0" xfId="0" applyFont="1" applyBorder="1" applyProtection="1"/>
    <xf numFmtId="164" fontId="20" fillId="0" borderId="0" xfId="0" applyNumberFormat="1" applyFont="1" applyFill="1" applyBorder="1" applyProtection="1"/>
    <xf numFmtId="166" fontId="26" fillId="2" borderId="1" xfId="0" applyNumberFormat="1" applyFont="1" applyFill="1" applyBorder="1" applyProtection="1">
      <protection locked="0"/>
    </xf>
    <xf numFmtId="0" fontId="28" fillId="0" borderId="0" xfId="0" applyFont="1" applyFill="1" applyBorder="1" applyProtection="1"/>
    <xf numFmtId="166" fontId="14" fillId="0" borderId="0" xfId="0" applyNumberFormat="1" applyFont="1" applyProtection="1"/>
    <xf numFmtId="166" fontId="10" fillId="0" borderId="30" xfId="0" applyNumberFormat="1" applyFont="1" applyFill="1" applyBorder="1" applyProtection="1"/>
    <xf numFmtId="166" fontId="10" fillId="0" borderId="0" xfId="0" applyNumberFormat="1" applyFont="1" applyFill="1" applyBorder="1" applyProtection="1"/>
    <xf numFmtId="0" fontId="0" fillId="0" borderId="0" xfId="0" applyFont="1" applyProtection="1"/>
    <xf numFmtId="0" fontId="0" fillId="0" borderId="0" xfId="0" applyFont="1" applyBorder="1" applyProtection="1"/>
    <xf numFmtId="44" fontId="10" fillId="0" borderId="22" xfId="0" applyNumberFormat="1" applyFont="1" applyBorder="1" applyProtection="1"/>
    <xf numFmtId="44" fontId="10" fillId="0" borderId="23" xfId="0" applyNumberFormat="1" applyFont="1" applyBorder="1" applyProtection="1"/>
    <xf numFmtId="2" fontId="19" fillId="0" borderId="1" xfId="0" applyNumberFormat="1" applyFont="1" applyBorder="1" applyProtection="1"/>
    <xf numFmtId="0" fontId="26" fillId="16" borderId="17" xfId="0" applyFont="1" applyFill="1" applyBorder="1" applyAlignment="1" applyProtection="1">
      <alignment horizontal="center" wrapText="1"/>
    </xf>
    <xf numFmtId="0" fontId="26" fillId="15" borderId="17" xfId="0" applyFont="1" applyFill="1" applyBorder="1" applyAlignment="1" applyProtection="1">
      <alignment horizontal="center" wrapText="1"/>
    </xf>
    <xf numFmtId="14" fontId="20" fillId="2" borderId="4" xfId="0" applyNumberFormat="1" applyFont="1" applyFill="1" applyBorder="1" applyAlignment="1" applyProtection="1">
      <alignment horizontal="center" vertical="center"/>
      <protection locked="0"/>
    </xf>
    <xf numFmtId="14" fontId="20" fillId="2" borderId="1" xfId="0" applyNumberFormat="1" applyFont="1" applyFill="1" applyBorder="1" applyAlignment="1" applyProtection="1">
      <alignment horizontal="center" vertical="center"/>
      <protection locked="0"/>
    </xf>
    <xf numFmtId="14" fontId="20" fillId="2" borderId="4" xfId="0" applyNumberFormat="1" applyFont="1" applyFill="1" applyBorder="1" applyAlignment="1" applyProtection="1">
      <alignment horizontal="center" vertical="center"/>
    </xf>
    <xf numFmtId="0" fontId="0" fillId="0" borderId="0" xfId="0" applyBorder="1" applyAlignment="1" applyProtection="1">
      <alignment wrapText="1"/>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0" fillId="0" borderId="30" xfId="0" applyFont="1" applyBorder="1" applyAlignment="1" applyProtection="1">
      <alignment horizontal="center"/>
    </xf>
    <xf numFmtId="0" fontId="0" fillId="0" borderId="30" xfId="0" applyFont="1" applyBorder="1" applyAlignment="1" applyProtection="1"/>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21" fillId="0" borderId="20" xfId="0" applyFont="1" applyBorder="1" applyAlignment="1" applyProtection="1">
      <alignment horizontal="center"/>
    </xf>
    <xf numFmtId="0" fontId="0" fillId="0" borderId="21" xfId="0" applyBorder="1" applyAlignment="1" applyProtection="1"/>
    <xf numFmtId="0" fontId="20" fillId="0" borderId="20" xfId="0" applyFont="1" applyBorder="1" applyAlignment="1" applyProtection="1">
      <alignment wrapText="1"/>
    </xf>
    <xf numFmtId="0" fontId="0" fillId="0" borderId="26" xfId="0" applyBorder="1" applyAlignment="1" applyProtection="1"/>
    <xf numFmtId="0" fontId="0" fillId="0" borderId="27" xfId="0" applyBorder="1" applyAlignment="1" applyProtection="1"/>
    <xf numFmtId="0" fontId="0" fillId="0" borderId="28" xfId="0" applyBorder="1" applyAlignment="1" applyProtection="1"/>
    <xf numFmtId="0" fontId="0" fillId="0" borderId="29" xfId="0" applyBorder="1" applyAlignment="1" applyProtection="1"/>
    <xf numFmtId="0" fontId="30" fillId="0" borderId="31" xfId="0" applyFont="1" applyBorder="1" applyAlignment="1" applyProtection="1">
      <alignment horizontal="justify" vertical="center" wrapText="1"/>
    </xf>
    <xf numFmtId="0" fontId="0" fillId="0" borderId="32" xfId="0" applyBorder="1" applyAlignment="1" applyProtection="1">
      <alignment wrapText="1"/>
    </xf>
    <xf numFmtId="0" fontId="0" fillId="0" borderId="33" xfId="0" applyBorder="1" applyAlignment="1" applyProtection="1">
      <alignment wrapText="1"/>
    </xf>
    <xf numFmtId="0" fontId="0" fillId="0" borderId="34" xfId="0" applyBorder="1" applyAlignment="1" applyProtection="1">
      <alignment wrapText="1"/>
    </xf>
    <xf numFmtId="0" fontId="0" fillId="0" borderId="0" xfId="0" applyBorder="1" applyAlignment="1" applyProtection="1">
      <alignment wrapText="1"/>
    </xf>
    <xf numFmtId="0" fontId="0" fillId="0" borderId="35" xfId="0" applyBorder="1" applyAlignment="1" applyProtection="1">
      <alignment wrapText="1"/>
    </xf>
    <xf numFmtId="0" fontId="0" fillId="0" borderId="36" xfId="0" applyBorder="1" applyAlignment="1" applyProtection="1">
      <alignment wrapText="1"/>
    </xf>
    <xf numFmtId="0" fontId="0" fillId="0" borderId="37" xfId="0" applyBorder="1" applyAlignment="1" applyProtection="1">
      <alignment wrapText="1"/>
    </xf>
    <xf numFmtId="0" fontId="0" fillId="0" borderId="38" xfId="0" applyBorder="1" applyAlignment="1" applyProtection="1">
      <alignment wrapText="1"/>
    </xf>
  </cellXfs>
  <cellStyles count="2">
    <cellStyle name="Normale" xfId="0" builtinId="0"/>
    <cellStyle name="Valuta" xfId="1" builtinId="4"/>
  </cellStyles>
  <dxfs count="0"/>
  <tableStyles count="0" defaultTableStyle="TableStyleMedium2" defaultPivotStyle="PivotStyleLight16"/>
  <colors>
    <mruColors>
      <color rgb="FFFE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32825</xdr:colOff>
      <xdr:row>0</xdr:row>
      <xdr:rowOff>67799</xdr:rowOff>
    </xdr:from>
    <xdr:to>
      <xdr:col>0</xdr:col>
      <xdr:colOff>1023425</xdr:colOff>
      <xdr:row>5</xdr:row>
      <xdr:rowOff>26713</xdr:rowOff>
    </xdr:to>
    <xdr:pic>
      <xdr:nvPicPr>
        <xdr:cNvPr id="2" name="Immagine 1" descr="cid:image002.jpg@01CA11D4.0B10588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25" y="67799"/>
          <a:ext cx="990600" cy="921238"/>
        </a:xfrm>
        <a:prstGeom prst="rect">
          <a:avLst/>
        </a:prstGeom>
        <a:noFill/>
        <a:ln>
          <a:noFill/>
        </a:ln>
      </xdr:spPr>
    </xdr:pic>
    <xdr:clientData/>
  </xdr:twoCellAnchor>
  <xdr:twoCellAnchor editAs="oneCell">
    <xdr:from>
      <xdr:col>67</xdr:col>
      <xdr:colOff>599326</xdr:colOff>
      <xdr:row>26</xdr:row>
      <xdr:rowOff>34247</xdr:rowOff>
    </xdr:from>
    <xdr:to>
      <xdr:col>73</xdr:col>
      <xdr:colOff>313777</xdr:colOff>
      <xdr:row>53</xdr:row>
      <xdr:rowOff>3350</xdr:rowOff>
    </xdr:to>
    <xdr:pic>
      <xdr:nvPicPr>
        <xdr:cNvPr id="3" name="Immagin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008832" y="4537753"/>
          <a:ext cx="3881120" cy="5537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48</xdr:col>
      <xdr:colOff>35859</xdr:colOff>
      <xdr:row>25</xdr:row>
      <xdr:rowOff>89646</xdr:rowOff>
    </xdr:from>
    <xdr:to>
      <xdr:col>48</xdr:col>
      <xdr:colOff>251012</xdr:colOff>
      <xdr:row>26</xdr:row>
      <xdr:rowOff>107576</xdr:rowOff>
    </xdr:to>
    <xdr:sp macro="" textlink="">
      <xdr:nvSpPr>
        <xdr:cNvPr id="4" name="Freccia in giù 3"/>
        <xdr:cNvSpPr/>
      </xdr:nvSpPr>
      <xdr:spPr>
        <a:xfrm>
          <a:off x="11752730" y="5029199"/>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50</xdr:col>
      <xdr:colOff>35859</xdr:colOff>
      <xdr:row>25</xdr:row>
      <xdr:rowOff>98611</xdr:rowOff>
    </xdr:from>
    <xdr:to>
      <xdr:col>50</xdr:col>
      <xdr:colOff>251012</xdr:colOff>
      <xdr:row>26</xdr:row>
      <xdr:rowOff>116541</xdr:rowOff>
    </xdr:to>
    <xdr:sp macro="" textlink="">
      <xdr:nvSpPr>
        <xdr:cNvPr id="9" name="Freccia in giù 8"/>
        <xdr:cNvSpPr/>
      </xdr:nvSpPr>
      <xdr:spPr>
        <a:xfrm>
          <a:off x="14065624" y="5038164"/>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52</xdr:col>
      <xdr:colOff>26894</xdr:colOff>
      <xdr:row>25</xdr:row>
      <xdr:rowOff>71716</xdr:rowOff>
    </xdr:from>
    <xdr:to>
      <xdr:col>52</xdr:col>
      <xdr:colOff>242047</xdr:colOff>
      <xdr:row>26</xdr:row>
      <xdr:rowOff>89646</xdr:rowOff>
    </xdr:to>
    <xdr:sp macro="" textlink="">
      <xdr:nvSpPr>
        <xdr:cNvPr id="10" name="Freccia in giù 9"/>
        <xdr:cNvSpPr/>
      </xdr:nvSpPr>
      <xdr:spPr>
        <a:xfrm>
          <a:off x="15975106" y="5011269"/>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54</xdr:col>
      <xdr:colOff>35860</xdr:colOff>
      <xdr:row>25</xdr:row>
      <xdr:rowOff>89645</xdr:rowOff>
    </xdr:from>
    <xdr:to>
      <xdr:col>54</xdr:col>
      <xdr:colOff>251013</xdr:colOff>
      <xdr:row>26</xdr:row>
      <xdr:rowOff>107575</xdr:rowOff>
    </xdr:to>
    <xdr:sp macro="" textlink="">
      <xdr:nvSpPr>
        <xdr:cNvPr id="11" name="Freccia in giù 10"/>
        <xdr:cNvSpPr/>
      </xdr:nvSpPr>
      <xdr:spPr>
        <a:xfrm>
          <a:off x="17974236" y="5029198"/>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60</xdr:col>
      <xdr:colOff>35860</xdr:colOff>
      <xdr:row>25</xdr:row>
      <xdr:rowOff>98610</xdr:rowOff>
    </xdr:from>
    <xdr:to>
      <xdr:col>60</xdr:col>
      <xdr:colOff>251013</xdr:colOff>
      <xdr:row>26</xdr:row>
      <xdr:rowOff>116540</xdr:rowOff>
    </xdr:to>
    <xdr:sp macro="" textlink="">
      <xdr:nvSpPr>
        <xdr:cNvPr id="12" name="Freccia in giù 11"/>
        <xdr:cNvSpPr/>
      </xdr:nvSpPr>
      <xdr:spPr>
        <a:xfrm>
          <a:off x="19946472" y="5038163"/>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1" zoomScale="118" zoomScaleNormal="118" workbookViewId="0">
      <selection activeCell="D23" sqref="D23"/>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34" t="s">
        <v>34</v>
      </c>
      <c r="B1" s="135"/>
      <c r="C1" s="135"/>
      <c r="D1" s="135"/>
      <c r="E1" s="135"/>
      <c r="F1" s="135"/>
      <c r="G1" s="135"/>
      <c r="H1" s="135"/>
      <c r="I1" s="135"/>
      <c r="J1" s="136"/>
    </row>
    <row r="3" spans="1:11" ht="13.8" x14ac:dyDescent="0.3">
      <c r="A3" s="4" t="s">
        <v>35</v>
      </c>
      <c r="B3" s="4">
        <v>80</v>
      </c>
      <c r="C3" s="5"/>
      <c r="D3" s="5"/>
      <c r="E3" s="5"/>
      <c r="F3" s="5"/>
    </row>
    <row r="4" spans="1:11" ht="13.8" x14ac:dyDescent="0.3">
      <c r="A4" s="4" t="s">
        <v>36</v>
      </c>
      <c r="B4" s="4">
        <v>1200</v>
      </c>
      <c r="C4" s="5"/>
      <c r="D4" s="5"/>
      <c r="E4" s="5"/>
      <c r="F4" s="5"/>
    </row>
    <row r="5" spans="1:11" ht="13.8" x14ac:dyDescent="0.3">
      <c r="A5" s="4" t="s">
        <v>37</v>
      </c>
      <c r="B5" s="4">
        <v>60</v>
      </c>
      <c r="C5" s="5"/>
      <c r="D5" s="5"/>
      <c r="E5" s="5"/>
      <c r="F5" s="5"/>
    </row>
    <row r="6" spans="1:11" ht="13.8" x14ac:dyDescent="0.3">
      <c r="C6" s="5"/>
      <c r="D6" s="5"/>
      <c r="E6" s="5"/>
      <c r="F6" s="5"/>
    </row>
    <row r="7" spans="1:11" ht="13.8" x14ac:dyDescent="0.3">
      <c r="A7" s="1" t="s">
        <v>38</v>
      </c>
      <c r="B7" s="1">
        <f>B4/B3</f>
        <v>15</v>
      </c>
      <c r="C7" s="5"/>
      <c r="D7" s="5"/>
      <c r="E7" s="5"/>
      <c r="F7" s="5"/>
    </row>
    <row r="8" spans="1:11" ht="13.8" x14ac:dyDescent="0.3">
      <c r="A8" s="1" t="s">
        <v>39</v>
      </c>
      <c r="B8" s="28">
        <f>B7/B5</f>
        <v>0.25</v>
      </c>
      <c r="C8" s="5"/>
      <c r="D8" s="5">
        <f>B8-D11</f>
        <v>0.19794520547945205</v>
      </c>
      <c r="E8" s="5"/>
      <c r="F8" s="5"/>
    </row>
    <row r="9" spans="1:11" ht="13.8" x14ac:dyDescent="0.3">
      <c r="A9" s="5"/>
      <c r="B9" s="5"/>
      <c r="C9" s="5"/>
      <c r="D9" s="5"/>
      <c r="E9" s="5"/>
      <c r="F9" s="5"/>
      <c r="G9" s="6" t="s">
        <v>40</v>
      </c>
      <c r="H9" s="6" t="s">
        <v>41</v>
      </c>
      <c r="I9" s="6" t="s">
        <v>42</v>
      </c>
      <c r="J9" s="6" t="s">
        <v>43</v>
      </c>
      <c r="K9" s="6" t="s">
        <v>44</v>
      </c>
    </row>
    <row r="10" spans="1:11" s="3" customFormat="1" ht="13.8" x14ac:dyDescent="0.3">
      <c r="A10" s="6" t="s">
        <v>45</v>
      </c>
      <c r="B10" s="22" t="s">
        <v>46</v>
      </c>
      <c r="C10" s="22" t="s">
        <v>47</v>
      </c>
      <c r="D10" s="6" t="s">
        <v>48</v>
      </c>
      <c r="E10" s="6" t="s">
        <v>49</v>
      </c>
      <c r="F10" s="6" t="s">
        <v>50</v>
      </c>
      <c r="G10" s="6" t="s">
        <v>51</v>
      </c>
      <c r="H10" s="6" t="s">
        <v>52</v>
      </c>
      <c r="I10" s="6" t="s">
        <v>52</v>
      </c>
      <c r="J10" s="6" t="s">
        <v>52</v>
      </c>
      <c r="K10" s="6" t="s">
        <v>53</v>
      </c>
    </row>
    <row r="11" spans="1:11" ht="13.8" x14ac:dyDescent="0.3">
      <c r="A11" s="1" t="s">
        <v>54</v>
      </c>
      <c r="B11" s="23">
        <f>G28</f>
        <v>19</v>
      </c>
      <c r="C11" s="24">
        <f>B11/365</f>
        <v>5.2054794520547946E-2</v>
      </c>
      <c r="D11" s="29">
        <f>IF(B8&lt;C11,B8,C11)</f>
        <v>5.2054794520547946E-2</v>
      </c>
      <c r="E11" s="1">
        <f>D11*$B$5</f>
        <v>3.1232876712328768</v>
      </c>
      <c r="F11" s="26">
        <f>E11*E28</f>
        <v>1.660683287671233</v>
      </c>
      <c r="G11" s="7">
        <f>F11*$B$3</f>
        <v>132.85466301369863</v>
      </c>
      <c r="H11" s="7">
        <f>B4*$B$35</f>
        <v>279.49560000000002</v>
      </c>
      <c r="I11" s="7">
        <f>B4*$B$38</f>
        <v>660.00119999999993</v>
      </c>
      <c r="J11" s="7">
        <f>B4*3*(B41+B42+B43+B44)</f>
        <v>125.64</v>
      </c>
      <c r="K11" s="7">
        <f>(B47+B50+B53)/365*B5</f>
        <v>3.1561643835616437</v>
      </c>
    </row>
    <row r="12" spans="1:11" ht="13.8" x14ac:dyDescent="0.3">
      <c r="A12" s="1" t="s">
        <v>55</v>
      </c>
      <c r="B12" s="23">
        <f>G29</f>
        <v>36</v>
      </c>
      <c r="C12" s="24">
        <f t="shared" ref="C12:C14" si="0">B12/365</f>
        <v>9.8630136986301367E-2</v>
      </c>
      <c r="D12" s="30">
        <f>IF(B8-D11&lt;C12,B8-D11,C12)</f>
        <v>9.8630136986301367E-2</v>
      </c>
      <c r="E12" s="1">
        <f>D12*$B$5</f>
        <v>5.9178082191780819</v>
      </c>
      <c r="F12" s="7">
        <f>E12*E29</f>
        <v>4.8408558904109587</v>
      </c>
      <c r="G12" s="7">
        <f>F12*$B$3</f>
        <v>387.26847123287666</v>
      </c>
    </row>
    <row r="13" spans="1:11" ht="13.8" x14ac:dyDescent="0.3">
      <c r="A13" s="1" t="s">
        <v>56</v>
      </c>
      <c r="B13" s="23">
        <f>G30</f>
        <v>45</v>
      </c>
      <c r="C13" s="24">
        <f t="shared" si="0"/>
        <v>0.12328767123287671</v>
      </c>
      <c r="D13" s="1">
        <f>IF(B8-D11-D12&lt;C13,B8-D11-D12,C13)</f>
        <v>9.9315068493150679E-2</v>
      </c>
      <c r="E13" s="1">
        <f>D13*$B$5</f>
        <v>5.9589041095890405</v>
      </c>
      <c r="F13" s="7">
        <f>E13*E30</f>
        <v>14.623418835616436</v>
      </c>
      <c r="G13" s="7">
        <f>F13*$B$3</f>
        <v>1169.8735068493149</v>
      </c>
    </row>
    <row r="14" spans="1:11" ht="13.8" x14ac:dyDescent="0.3">
      <c r="A14" s="1" t="s">
        <v>57</v>
      </c>
      <c r="B14" s="23">
        <f>G31</f>
        <v>67</v>
      </c>
      <c r="C14" s="24">
        <f t="shared" si="0"/>
        <v>0.18356164383561643</v>
      </c>
      <c r="D14" s="1">
        <f>IF(B8-D11-D12-D13&lt;C14,B8-D11-D12-D13,C14)</f>
        <v>0</v>
      </c>
      <c r="E14" s="1">
        <f>D14*$B$5</f>
        <v>0</v>
      </c>
      <c r="F14" s="7">
        <f>E14*E31</f>
        <v>0</v>
      </c>
      <c r="G14" s="7">
        <f>F14*$B$3</f>
        <v>0</v>
      </c>
    </row>
    <row r="15" spans="1:11" ht="13.8" x14ac:dyDescent="0.3">
      <c r="A15" s="1" t="s">
        <v>58</v>
      </c>
      <c r="B15" s="23">
        <f>G32</f>
        <v>0</v>
      </c>
      <c r="C15" s="25"/>
      <c r="D15" s="1">
        <f>B8-D11-D12-D13-D14</f>
        <v>0</v>
      </c>
      <c r="E15" s="1">
        <f>D15*$B$5</f>
        <v>0</v>
      </c>
      <c r="F15" s="7">
        <f>E15*E32</f>
        <v>0</v>
      </c>
      <c r="G15" s="21">
        <f>F15*$B$3</f>
        <v>0</v>
      </c>
    </row>
    <row r="17" spans="1:11" ht="13.8" x14ac:dyDescent="0.3">
      <c r="A17" s="9" t="s">
        <v>59</v>
      </c>
      <c r="C17" s="9">
        <f t="shared" ref="C17:K17" si="1">SUM(C11:C16)</f>
        <v>0.45753424657534247</v>
      </c>
      <c r="D17" s="9">
        <f t="shared" si="1"/>
        <v>0.25</v>
      </c>
      <c r="E17" s="9">
        <f t="shared" si="1"/>
        <v>14.999999999999998</v>
      </c>
      <c r="F17" s="10">
        <f t="shared" si="1"/>
        <v>21.124958013698627</v>
      </c>
      <c r="G17" s="11">
        <f>SUM(G11:G16)</f>
        <v>1689.9966410958903</v>
      </c>
      <c r="H17" s="11">
        <f t="shared" si="1"/>
        <v>279.49560000000002</v>
      </c>
      <c r="I17" s="11">
        <f t="shared" si="1"/>
        <v>660.00119999999993</v>
      </c>
      <c r="J17" s="11">
        <f t="shared" si="1"/>
        <v>125.64</v>
      </c>
      <c r="K17" s="11">
        <f t="shared" si="1"/>
        <v>3.1561643835616437</v>
      </c>
    </row>
    <row r="18" spans="1:11" x14ac:dyDescent="0.2">
      <c r="A18" s="8" t="s">
        <v>60</v>
      </c>
      <c r="B18" s="12">
        <v>0.1</v>
      </c>
      <c r="C18" s="8"/>
      <c r="D18" s="8"/>
      <c r="E18" s="8"/>
      <c r="F18" s="8"/>
      <c r="G18" s="13">
        <f>G17*$B$18</f>
        <v>168.99966410958905</v>
      </c>
      <c r="H18" s="13">
        <f t="shared" ref="H18:K18" si="2">H17*$B$18</f>
        <v>27.949560000000005</v>
      </c>
      <c r="I18" s="13">
        <f t="shared" si="2"/>
        <v>66.000119999999995</v>
      </c>
      <c r="J18" s="13">
        <f t="shared" si="2"/>
        <v>12.564</v>
      </c>
      <c r="K18" s="13">
        <f t="shared" si="2"/>
        <v>0.31561643835616437</v>
      </c>
    </row>
    <row r="19" spans="1:11" x14ac:dyDescent="0.2">
      <c r="A19" s="8" t="s">
        <v>61</v>
      </c>
      <c r="B19" s="8"/>
      <c r="C19" s="8"/>
      <c r="D19" s="8"/>
      <c r="E19" s="8"/>
      <c r="F19" s="8"/>
      <c r="G19" s="13">
        <f>G17+G18</f>
        <v>1858.9963052054793</v>
      </c>
      <c r="H19" s="13">
        <f t="shared" ref="H19:K19" si="3">H17+H18</f>
        <v>307.44516000000004</v>
      </c>
      <c r="I19" s="13">
        <f t="shared" si="3"/>
        <v>726.00131999999996</v>
      </c>
      <c r="J19" s="13">
        <f t="shared" si="3"/>
        <v>138.20400000000001</v>
      </c>
      <c r="K19" s="13">
        <f t="shared" si="3"/>
        <v>3.4717808219178083</v>
      </c>
    </row>
    <row r="21" spans="1:11" ht="13.8" x14ac:dyDescent="0.3">
      <c r="A21" s="1" t="s">
        <v>62</v>
      </c>
      <c r="B21" s="14">
        <f>G19+H19+I19+J19+K19</f>
        <v>3034.1185660273973</v>
      </c>
    </row>
    <row r="26" spans="1:11" x14ac:dyDescent="0.2">
      <c r="A26" s="2" t="s">
        <v>63</v>
      </c>
    </row>
    <row r="27" spans="1:11" ht="20.399999999999999" x14ac:dyDescent="0.2">
      <c r="A27" s="15" t="s">
        <v>64</v>
      </c>
      <c r="B27" s="16" t="s">
        <v>65</v>
      </c>
      <c r="C27" s="16" t="s">
        <v>66</v>
      </c>
      <c r="D27" s="16" t="s">
        <v>67</v>
      </c>
      <c r="E27" s="16" t="s">
        <v>68</v>
      </c>
      <c r="F27" s="16" t="s">
        <v>35</v>
      </c>
      <c r="G27" s="16" t="s">
        <v>69</v>
      </c>
      <c r="H27" s="16" t="s">
        <v>47</v>
      </c>
    </row>
    <row r="28" spans="1:11" x14ac:dyDescent="0.2">
      <c r="A28" s="17" t="s">
        <v>70</v>
      </c>
      <c r="B28" s="18" t="s">
        <v>173</v>
      </c>
      <c r="C28" s="18">
        <v>0</v>
      </c>
      <c r="D28" s="18">
        <v>57</v>
      </c>
      <c r="E28" s="19">
        <v>0.53171000000000002</v>
      </c>
      <c r="F28" s="18">
        <v>3</v>
      </c>
      <c r="G28" s="27">
        <f>D28/F28</f>
        <v>19</v>
      </c>
      <c r="H28" s="27">
        <f>TRUNC(G28/365,6)</f>
        <v>5.2054000000000003E-2</v>
      </c>
    </row>
    <row r="29" spans="1:11" x14ac:dyDescent="0.2">
      <c r="A29" s="17" t="s">
        <v>71</v>
      </c>
      <c r="B29" s="18" t="s">
        <v>174</v>
      </c>
      <c r="C29" s="18">
        <v>57</v>
      </c>
      <c r="D29" s="18">
        <v>165</v>
      </c>
      <c r="E29" s="67">
        <v>0.81801500000000005</v>
      </c>
      <c r="F29" s="18">
        <v>3</v>
      </c>
      <c r="G29" s="27">
        <f>(D29-C29)/F29</f>
        <v>36</v>
      </c>
      <c r="H29" s="27">
        <f t="shared" ref="H29:H31" si="4">TRUNC(G29/365,6)</f>
        <v>9.8629999999999995E-2</v>
      </c>
    </row>
    <row r="30" spans="1:11" x14ac:dyDescent="0.2">
      <c r="A30" s="17" t="s">
        <v>72</v>
      </c>
      <c r="B30" s="18" t="s">
        <v>175</v>
      </c>
      <c r="C30" s="18">
        <v>165</v>
      </c>
      <c r="D30" s="18">
        <v>300</v>
      </c>
      <c r="E30" s="19">
        <v>2.4540449999999998</v>
      </c>
      <c r="F30" s="18">
        <v>3</v>
      </c>
      <c r="G30" s="27">
        <f>(D30-C30)/F30</f>
        <v>45</v>
      </c>
      <c r="H30" s="27">
        <f t="shared" si="4"/>
        <v>0.12328699999999999</v>
      </c>
    </row>
    <row r="31" spans="1:11" x14ac:dyDescent="0.2">
      <c r="A31" s="17" t="s">
        <v>73</v>
      </c>
      <c r="B31" s="18" t="s">
        <v>176</v>
      </c>
      <c r="C31" s="18">
        <v>300</v>
      </c>
      <c r="D31" s="18">
        <v>501</v>
      </c>
      <c r="E31" s="19">
        <v>3.026656</v>
      </c>
      <c r="F31" s="18">
        <v>3</v>
      </c>
      <c r="G31" s="27">
        <f>(D31-C31)/F31</f>
        <v>67</v>
      </c>
      <c r="H31" s="27">
        <f t="shared" si="4"/>
        <v>0.183561</v>
      </c>
    </row>
    <row r="32" spans="1:11" x14ac:dyDescent="0.2">
      <c r="A32" s="17" t="s">
        <v>74</v>
      </c>
      <c r="B32" s="18" t="s">
        <v>177</v>
      </c>
      <c r="C32" s="18">
        <v>501</v>
      </c>
      <c r="D32" s="18"/>
      <c r="E32" s="19">
        <v>3.1902599999999999</v>
      </c>
      <c r="F32" s="18">
        <v>3</v>
      </c>
      <c r="G32" s="18"/>
      <c r="H32" s="18"/>
    </row>
    <row r="34" spans="1:5" x14ac:dyDescent="0.2">
      <c r="A34" s="2" t="s">
        <v>75</v>
      </c>
    </row>
    <row r="35" spans="1:5" ht="20.399999999999999" x14ac:dyDescent="0.2">
      <c r="A35" s="15" t="s">
        <v>76</v>
      </c>
      <c r="B35" s="15">
        <v>0.23291300000000001</v>
      </c>
      <c r="C35" s="15" t="s">
        <v>77</v>
      </c>
    </row>
    <row r="37" spans="1:5" x14ac:dyDescent="0.2">
      <c r="A37" s="2" t="s">
        <v>78</v>
      </c>
    </row>
    <row r="38" spans="1:5" ht="20.399999999999999" x14ac:dyDescent="0.2">
      <c r="A38" s="15" t="s">
        <v>76</v>
      </c>
      <c r="B38" s="15">
        <v>0.55000099999999996</v>
      </c>
      <c r="C38" s="15" t="s">
        <v>77</v>
      </c>
    </row>
    <row r="40" spans="1:5" x14ac:dyDescent="0.2">
      <c r="A40" s="8" t="s">
        <v>79</v>
      </c>
      <c r="B40" s="8" t="s">
        <v>80</v>
      </c>
      <c r="C40" s="8" t="s">
        <v>81</v>
      </c>
    </row>
    <row r="41" spans="1:5" x14ac:dyDescent="0.2">
      <c r="A41" s="8" t="s">
        <v>82</v>
      </c>
      <c r="B41" s="8">
        <v>4.0000000000000001E-3</v>
      </c>
      <c r="C41" s="8" t="s">
        <v>83</v>
      </c>
    </row>
    <row r="42" spans="1:5" x14ac:dyDescent="0.2">
      <c r="A42" s="8" t="s">
        <v>84</v>
      </c>
      <c r="B42" s="8">
        <v>8.9999999999999993E-3</v>
      </c>
      <c r="C42" s="8" t="s">
        <v>83</v>
      </c>
    </row>
    <row r="43" spans="1:5" x14ac:dyDescent="0.2">
      <c r="A43" s="8" t="s">
        <v>85</v>
      </c>
      <c r="B43" s="8">
        <v>1.7899999999999999E-2</v>
      </c>
      <c r="C43" s="8" t="s">
        <v>83</v>
      </c>
      <c r="D43" s="8">
        <v>5.0000000000000001E-3</v>
      </c>
      <c r="E43" s="2" t="s">
        <v>145</v>
      </c>
    </row>
    <row r="44" spans="1:5" x14ac:dyDescent="0.2">
      <c r="A44" s="8" t="s">
        <v>86</v>
      </c>
      <c r="B44" s="8">
        <v>4.0000000000000001E-3</v>
      </c>
      <c r="C44" s="8" t="s">
        <v>83</v>
      </c>
    </row>
    <row r="46" spans="1:5" x14ac:dyDescent="0.2">
      <c r="A46" s="2" t="s">
        <v>87</v>
      </c>
      <c r="B46" s="2" t="s">
        <v>88</v>
      </c>
    </row>
    <row r="47" spans="1:5" ht="20.399999999999999" x14ac:dyDescent="0.2">
      <c r="A47" s="15" t="s">
        <v>76</v>
      </c>
      <c r="B47" s="15">
        <v>6.8</v>
      </c>
      <c r="C47" s="15"/>
    </row>
    <row r="48" spans="1:5" x14ac:dyDescent="0.2">
      <c r="E48" s="20"/>
    </row>
    <row r="49" spans="1:3" x14ac:dyDescent="0.2">
      <c r="A49" s="2" t="s">
        <v>89</v>
      </c>
      <c r="B49" s="2" t="s">
        <v>88</v>
      </c>
    </row>
    <row r="50" spans="1:3" ht="20.399999999999999" x14ac:dyDescent="0.2">
      <c r="A50" s="15" t="s">
        <v>76</v>
      </c>
      <c r="B50" s="15">
        <v>2.9</v>
      </c>
      <c r="C50" s="15"/>
    </row>
    <row r="52" spans="1:3" x14ac:dyDescent="0.2">
      <c r="A52" s="2" t="s">
        <v>90</v>
      </c>
      <c r="B52" s="2" t="s">
        <v>88</v>
      </c>
    </row>
    <row r="53" spans="1:3" x14ac:dyDescent="0.2">
      <c r="A53" s="15" t="s">
        <v>64</v>
      </c>
      <c r="B53" s="15">
        <v>9.5</v>
      </c>
      <c r="C53" s="15"/>
    </row>
  </sheetData>
  <mergeCells count="1">
    <mergeCell ref="A1:J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4" zoomScale="118" zoomScaleNormal="118" workbookViewId="0">
      <selection activeCell="D46" sqref="D46"/>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34" t="s">
        <v>34</v>
      </c>
      <c r="B1" s="135"/>
      <c r="C1" s="135"/>
      <c r="D1" s="135"/>
      <c r="E1" s="135"/>
      <c r="F1" s="135"/>
      <c r="G1" s="135"/>
      <c r="H1" s="135"/>
      <c r="I1" s="135"/>
      <c r="J1" s="136"/>
    </row>
    <row r="3" spans="1:11" ht="13.8" x14ac:dyDescent="0.3">
      <c r="A3" s="4" t="s">
        <v>35</v>
      </c>
      <c r="B3" s="4">
        <v>80</v>
      </c>
      <c r="C3" s="5"/>
      <c r="D3" s="5"/>
      <c r="E3" s="5"/>
      <c r="F3" s="5"/>
    </row>
    <row r="4" spans="1:11" ht="13.8" x14ac:dyDescent="0.3">
      <c r="A4" s="4" t="s">
        <v>36</v>
      </c>
      <c r="B4" s="4">
        <v>1200</v>
      </c>
      <c r="C4" s="5"/>
      <c r="D4" s="5"/>
      <c r="E4" s="5"/>
      <c r="F4" s="5"/>
    </row>
    <row r="5" spans="1:11" ht="13.8" x14ac:dyDescent="0.3">
      <c r="A5" s="4" t="s">
        <v>37</v>
      </c>
      <c r="B5" s="4">
        <v>60</v>
      </c>
      <c r="C5" s="5"/>
      <c r="D5" s="5"/>
      <c r="E5" s="5"/>
      <c r="F5" s="5"/>
    </row>
    <row r="6" spans="1:11" ht="13.8" x14ac:dyDescent="0.3">
      <c r="C6" s="5"/>
      <c r="D6" s="5"/>
      <c r="E6" s="5"/>
      <c r="F6" s="5"/>
    </row>
    <row r="7" spans="1:11" ht="13.8" x14ac:dyDescent="0.3">
      <c r="A7" s="1" t="s">
        <v>38</v>
      </c>
      <c r="B7" s="1">
        <f>B4/B3</f>
        <v>15</v>
      </c>
      <c r="C7" s="5"/>
      <c r="D7" s="5"/>
      <c r="E7" s="5"/>
      <c r="F7" s="5"/>
    </row>
    <row r="8" spans="1:11" ht="13.8" x14ac:dyDescent="0.3">
      <c r="A8" s="1" t="s">
        <v>39</v>
      </c>
      <c r="B8" s="28">
        <f>B7/B5</f>
        <v>0.25</v>
      </c>
      <c r="C8" s="5"/>
      <c r="D8" s="5">
        <f>B8-D11</f>
        <v>0.19794520547945205</v>
      </c>
      <c r="E8" s="5"/>
      <c r="F8" s="5"/>
    </row>
    <row r="9" spans="1:11" ht="13.8" x14ac:dyDescent="0.3">
      <c r="A9" s="5"/>
      <c r="B9" s="5"/>
      <c r="C9" s="5"/>
      <c r="D9" s="5"/>
      <c r="E9" s="5"/>
      <c r="F9" s="5"/>
      <c r="G9" s="6" t="s">
        <v>40</v>
      </c>
      <c r="H9" s="6" t="s">
        <v>41</v>
      </c>
      <c r="I9" s="6" t="s">
        <v>42</v>
      </c>
      <c r="J9" s="6" t="s">
        <v>43</v>
      </c>
      <c r="K9" s="6" t="s">
        <v>44</v>
      </c>
    </row>
    <row r="10" spans="1:11" s="3" customFormat="1" ht="13.8" x14ac:dyDescent="0.3">
      <c r="A10" s="6" t="s">
        <v>45</v>
      </c>
      <c r="B10" s="22" t="s">
        <v>46</v>
      </c>
      <c r="C10" s="22" t="s">
        <v>47</v>
      </c>
      <c r="D10" s="6" t="s">
        <v>48</v>
      </c>
      <c r="E10" s="6" t="s">
        <v>49</v>
      </c>
      <c r="F10" s="6" t="s">
        <v>50</v>
      </c>
      <c r="G10" s="6" t="s">
        <v>51</v>
      </c>
      <c r="H10" s="6" t="s">
        <v>52</v>
      </c>
      <c r="I10" s="6" t="s">
        <v>52</v>
      </c>
      <c r="J10" s="6" t="s">
        <v>52</v>
      </c>
      <c r="K10" s="6" t="s">
        <v>53</v>
      </c>
    </row>
    <row r="11" spans="1:11" ht="13.8" x14ac:dyDescent="0.3">
      <c r="A11" s="1" t="s">
        <v>54</v>
      </c>
      <c r="B11" s="23">
        <f>G28</f>
        <v>19</v>
      </c>
      <c r="C11" s="24">
        <f>B11/365</f>
        <v>5.2054794520547946E-2</v>
      </c>
      <c r="D11" s="29">
        <f>IF(B8&lt;C11,B8,C11)</f>
        <v>5.2054794520547946E-2</v>
      </c>
      <c r="E11" s="1">
        <f>D11*$B$5</f>
        <v>3.1232876712328768</v>
      </c>
      <c r="F11" s="26">
        <f>E11*E28</f>
        <v>1.660683287671233</v>
      </c>
      <c r="G11" s="7">
        <f>F11*$B$3</f>
        <v>132.85466301369863</v>
      </c>
      <c r="H11" s="7">
        <f>B4*$B$35</f>
        <v>279.49560000000002</v>
      </c>
      <c r="I11" s="7">
        <f>B4*$B$38</f>
        <v>660.00119999999993</v>
      </c>
      <c r="J11" s="7">
        <f>B4*3*(B41+B42+B43+B44)</f>
        <v>125.64</v>
      </c>
      <c r="K11" s="7">
        <f>(B47+B50+B53)/365*B5</f>
        <v>3.1561643835616437</v>
      </c>
    </row>
    <row r="12" spans="1:11" ht="13.8" x14ac:dyDescent="0.3">
      <c r="A12" s="1" t="s">
        <v>55</v>
      </c>
      <c r="B12" s="23">
        <f>G29</f>
        <v>36</v>
      </c>
      <c r="C12" s="24">
        <f t="shared" ref="C12:C14" si="0">B12/365</f>
        <v>9.8630136986301367E-2</v>
      </c>
      <c r="D12" s="30">
        <f>IF(B8-D11&lt;C12,B8-D11,C12)</f>
        <v>9.8630136986301367E-2</v>
      </c>
      <c r="E12" s="1">
        <f>D12*$B$5</f>
        <v>5.9178082191780819</v>
      </c>
      <c r="F12" s="7">
        <f>E12*E29</f>
        <v>4.8408558904109587</v>
      </c>
      <c r="G12" s="7">
        <f>F12*$B$3</f>
        <v>387.26847123287666</v>
      </c>
    </row>
    <row r="13" spans="1:11" ht="13.8" x14ac:dyDescent="0.3">
      <c r="A13" s="1" t="s">
        <v>56</v>
      </c>
      <c r="B13" s="23">
        <f>G30</f>
        <v>45</v>
      </c>
      <c r="C13" s="24">
        <f t="shared" si="0"/>
        <v>0.12328767123287671</v>
      </c>
      <c r="D13" s="1">
        <f>IF(B8-D11-D12&lt;C13,B8-D11-D12,C13)</f>
        <v>9.9315068493150679E-2</v>
      </c>
      <c r="E13" s="1">
        <f>D13*$B$5</f>
        <v>5.9589041095890405</v>
      </c>
      <c r="F13" s="7">
        <f>E13*E30</f>
        <v>14.623418835616436</v>
      </c>
      <c r="G13" s="7">
        <f>F13*$B$3</f>
        <v>1169.8735068493149</v>
      </c>
    </row>
    <row r="14" spans="1:11" ht="13.8" x14ac:dyDescent="0.3">
      <c r="A14" s="1" t="s">
        <v>57</v>
      </c>
      <c r="B14" s="23">
        <f>G31</f>
        <v>67</v>
      </c>
      <c r="C14" s="24">
        <f t="shared" si="0"/>
        <v>0.18356164383561643</v>
      </c>
      <c r="D14" s="1">
        <f>IF(B8-D11-D12-D13&lt;C14,B8-D11-D12-D13,C14)</f>
        <v>0</v>
      </c>
      <c r="E14" s="1">
        <f>D14*$B$5</f>
        <v>0</v>
      </c>
      <c r="F14" s="7">
        <f>E14*E31</f>
        <v>0</v>
      </c>
      <c r="G14" s="7">
        <f>F14*$B$3</f>
        <v>0</v>
      </c>
    </row>
    <row r="15" spans="1:11" ht="13.8" x14ac:dyDescent="0.3">
      <c r="A15" s="1" t="s">
        <v>58</v>
      </c>
      <c r="B15" s="23">
        <f>G32</f>
        <v>0</v>
      </c>
      <c r="C15" s="25"/>
      <c r="D15" s="1">
        <f>B8-D11-D12-D13-D14</f>
        <v>0</v>
      </c>
      <c r="E15" s="1">
        <f>D15*$B$5</f>
        <v>0</v>
      </c>
      <c r="F15" s="7">
        <f>E15*E32</f>
        <v>0</v>
      </c>
      <c r="G15" s="21">
        <f>F15*$B$3</f>
        <v>0</v>
      </c>
    </row>
    <row r="17" spans="1:11" ht="13.8" x14ac:dyDescent="0.3">
      <c r="A17" s="9" t="s">
        <v>59</v>
      </c>
      <c r="C17" s="9">
        <f t="shared" ref="C17:K17" si="1">SUM(C11:C16)</f>
        <v>0.45753424657534247</v>
      </c>
      <c r="D17" s="9">
        <f t="shared" si="1"/>
        <v>0.25</v>
      </c>
      <c r="E17" s="9">
        <f t="shared" si="1"/>
        <v>14.999999999999998</v>
      </c>
      <c r="F17" s="10">
        <f t="shared" si="1"/>
        <v>21.124958013698627</v>
      </c>
      <c r="G17" s="11">
        <f>SUM(G11:G16)</f>
        <v>1689.9966410958903</v>
      </c>
      <c r="H17" s="11">
        <f t="shared" si="1"/>
        <v>279.49560000000002</v>
      </c>
      <c r="I17" s="11">
        <f t="shared" si="1"/>
        <v>660.00119999999993</v>
      </c>
      <c r="J17" s="11">
        <f t="shared" si="1"/>
        <v>125.64</v>
      </c>
      <c r="K17" s="11">
        <f t="shared" si="1"/>
        <v>3.1561643835616437</v>
      </c>
    </row>
    <row r="18" spans="1:11" x14ac:dyDescent="0.2">
      <c r="A18" s="8" t="s">
        <v>60</v>
      </c>
      <c r="B18" s="12">
        <v>0.1</v>
      </c>
      <c r="C18" s="8"/>
      <c r="D18" s="8"/>
      <c r="E18" s="8"/>
      <c r="F18" s="8"/>
      <c r="G18" s="13">
        <f>G17*$B$18</f>
        <v>168.99966410958905</v>
      </c>
      <c r="H18" s="13">
        <f t="shared" ref="H18:K18" si="2">H17*$B$18</f>
        <v>27.949560000000005</v>
      </c>
      <c r="I18" s="13">
        <f t="shared" si="2"/>
        <v>66.000119999999995</v>
      </c>
      <c r="J18" s="13">
        <f t="shared" si="2"/>
        <v>12.564</v>
      </c>
      <c r="K18" s="13">
        <f t="shared" si="2"/>
        <v>0.31561643835616437</v>
      </c>
    </row>
    <row r="19" spans="1:11" x14ac:dyDescent="0.2">
      <c r="A19" s="8" t="s">
        <v>61</v>
      </c>
      <c r="B19" s="8"/>
      <c r="C19" s="8"/>
      <c r="D19" s="8"/>
      <c r="E19" s="8"/>
      <c r="F19" s="8"/>
      <c r="G19" s="13">
        <f>G17+G18</f>
        <v>1858.9963052054793</v>
      </c>
      <c r="H19" s="13">
        <f t="shared" ref="H19:K19" si="3">H17+H18</f>
        <v>307.44516000000004</v>
      </c>
      <c r="I19" s="13">
        <f t="shared" si="3"/>
        <v>726.00131999999996</v>
      </c>
      <c r="J19" s="13">
        <f t="shared" si="3"/>
        <v>138.20400000000001</v>
      </c>
      <c r="K19" s="13">
        <f t="shared" si="3"/>
        <v>3.4717808219178083</v>
      </c>
    </row>
    <row r="21" spans="1:11" ht="13.8" x14ac:dyDescent="0.3">
      <c r="A21" s="1" t="s">
        <v>62</v>
      </c>
      <c r="B21" s="14">
        <f>G19+H19+I19+J19+K19</f>
        <v>3034.1185660273973</v>
      </c>
    </row>
    <row r="26" spans="1:11" x14ac:dyDescent="0.2">
      <c r="A26" s="2" t="s">
        <v>63</v>
      </c>
    </row>
    <row r="27" spans="1:11" ht="20.399999999999999" x14ac:dyDescent="0.2">
      <c r="A27" s="15" t="s">
        <v>64</v>
      </c>
      <c r="B27" s="16" t="s">
        <v>65</v>
      </c>
      <c r="C27" s="16" t="s">
        <v>66</v>
      </c>
      <c r="D27" s="16" t="s">
        <v>67</v>
      </c>
      <c r="E27" s="16" t="s">
        <v>68</v>
      </c>
      <c r="F27" s="16" t="s">
        <v>35</v>
      </c>
      <c r="G27" s="16" t="s">
        <v>69</v>
      </c>
      <c r="H27" s="16" t="s">
        <v>47</v>
      </c>
    </row>
    <row r="28" spans="1:11" x14ac:dyDescent="0.2">
      <c r="A28" s="17" t="s">
        <v>70</v>
      </c>
      <c r="B28" s="18" t="s">
        <v>173</v>
      </c>
      <c r="C28" s="18">
        <v>0</v>
      </c>
      <c r="D28" s="18">
        <v>57</v>
      </c>
      <c r="E28" s="19">
        <v>0.53171000000000002</v>
      </c>
      <c r="F28" s="18">
        <v>3</v>
      </c>
      <c r="G28" s="27">
        <f>D28/F28</f>
        <v>19</v>
      </c>
      <c r="H28" s="27">
        <f>TRUNC(G28/365,6)</f>
        <v>5.2054000000000003E-2</v>
      </c>
    </row>
    <row r="29" spans="1:11" x14ac:dyDescent="0.2">
      <c r="A29" s="17" t="s">
        <v>71</v>
      </c>
      <c r="B29" s="18" t="s">
        <v>174</v>
      </c>
      <c r="C29" s="18">
        <v>57</v>
      </c>
      <c r="D29" s="18">
        <v>165</v>
      </c>
      <c r="E29" s="67">
        <v>0.81801500000000005</v>
      </c>
      <c r="F29" s="18">
        <v>3</v>
      </c>
      <c r="G29" s="27">
        <f>(D29-C29)/F29</f>
        <v>36</v>
      </c>
      <c r="H29" s="27">
        <f t="shared" ref="H29:H31" si="4">TRUNC(G29/365,6)</f>
        <v>9.8629999999999995E-2</v>
      </c>
    </row>
    <row r="30" spans="1:11" x14ac:dyDescent="0.2">
      <c r="A30" s="17" t="s">
        <v>72</v>
      </c>
      <c r="B30" s="18" t="s">
        <v>175</v>
      </c>
      <c r="C30" s="18">
        <v>165</v>
      </c>
      <c r="D30" s="18">
        <v>300</v>
      </c>
      <c r="E30" s="19">
        <v>2.4540449999999998</v>
      </c>
      <c r="F30" s="18">
        <v>3</v>
      </c>
      <c r="G30" s="27">
        <f>(D30-C30)/F30</f>
        <v>45</v>
      </c>
      <c r="H30" s="27">
        <f t="shared" si="4"/>
        <v>0.12328699999999999</v>
      </c>
    </row>
    <row r="31" spans="1:11" x14ac:dyDescent="0.2">
      <c r="A31" s="17" t="s">
        <v>73</v>
      </c>
      <c r="B31" s="18" t="s">
        <v>176</v>
      </c>
      <c r="C31" s="18">
        <v>300</v>
      </c>
      <c r="D31" s="18">
        <v>501</v>
      </c>
      <c r="E31" s="19">
        <v>3.026656</v>
      </c>
      <c r="F31" s="18">
        <v>3</v>
      </c>
      <c r="G31" s="27">
        <f>(D31-C31)/F31</f>
        <v>67</v>
      </c>
      <c r="H31" s="27">
        <f t="shared" si="4"/>
        <v>0.183561</v>
      </c>
    </row>
    <row r="32" spans="1:11" x14ac:dyDescent="0.2">
      <c r="A32" s="17" t="s">
        <v>74</v>
      </c>
      <c r="B32" s="18" t="s">
        <v>177</v>
      </c>
      <c r="C32" s="18">
        <v>501</v>
      </c>
      <c r="D32" s="18"/>
      <c r="E32" s="19">
        <v>3.1902599999999999</v>
      </c>
      <c r="F32" s="18">
        <v>3</v>
      </c>
      <c r="G32" s="18"/>
      <c r="H32" s="18"/>
    </row>
    <row r="34" spans="1:5" x14ac:dyDescent="0.2">
      <c r="A34" s="2" t="s">
        <v>75</v>
      </c>
    </row>
    <row r="35" spans="1:5" ht="20.399999999999999" x14ac:dyDescent="0.2">
      <c r="A35" s="15" t="s">
        <v>76</v>
      </c>
      <c r="B35" s="15">
        <v>0.23291300000000001</v>
      </c>
      <c r="C35" s="15" t="s">
        <v>77</v>
      </c>
    </row>
    <row r="37" spans="1:5" x14ac:dyDescent="0.2">
      <c r="A37" s="2" t="s">
        <v>78</v>
      </c>
    </row>
    <row r="38" spans="1:5" ht="20.399999999999999" x14ac:dyDescent="0.2">
      <c r="A38" s="15" t="s">
        <v>76</v>
      </c>
      <c r="B38" s="15">
        <v>0.55000099999999996</v>
      </c>
      <c r="C38" s="15" t="s">
        <v>77</v>
      </c>
    </row>
    <row r="40" spans="1:5" x14ac:dyDescent="0.2">
      <c r="A40" s="8" t="s">
        <v>79</v>
      </c>
      <c r="B40" s="8" t="s">
        <v>80</v>
      </c>
      <c r="C40" s="8" t="s">
        <v>81</v>
      </c>
    </row>
    <row r="41" spans="1:5" x14ac:dyDescent="0.2">
      <c r="A41" s="8" t="s">
        <v>82</v>
      </c>
      <c r="B41" s="8">
        <v>4.0000000000000001E-3</v>
      </c>
      <c r="C41" s="8" t="s">
        <v>83</v>
      </c>
    </row>
    <row r="42" spans="1:5" x14ac:dyDescent="0.2">
      <c r="A42" s="8" t="s">
        <v>84</v>
      </c>
      <c r="B42" s="8">
        <v>8.9999999999999993E-3</v>
      </c>
      <c r="C42" s="8" t="s">
        <v>83</v>
      </c>
    </row>
    <row r="43" spans="1:5" x14ac:dyDescent="0.2">
      <c r="A43" s="8" t="s">
        <v>85</v>
      </c>
      <c r="B43" s="8">
        <v>1.7899999999999999E-2</v>
      </c>
      <c r="C43" s="8" t="s">
        <v>83</v>
      </c>
      <c r="D43" s="8">
        <v>5.0000000000000001E-3</v>
      </c>
      <c r="E43" s="2" t="s">
        <v>145</v>
      </c>
    </row>
    <row r="44" spans="1:5" x14ac:dyDescent="0.2">
      <c r="A44" s="8" t="s">
        <v>86</v>
      </c>
      <c r="B44" s="8">
        <v>4.0000000000000001E-3</v>
      </c>
      <c r="C44" s="8" t="s">
        <v>83</v>
      </c>
    </row>
    <row r="46" spans="1:5" x14ac:dyDescent="0.2">
      <c r="A46" s="2" t="s">
        <v>87</v>
      </c>
      <c r="B46" s="2" t="s">
        <v>88</v>
      </c>
    </row>
    <row r="47" spans="1:5" ht="20.399999999999999" x14ac:dyDescent="0.2">
      <c r="A47" s="15" t="s">
        <v>76</v>
      </c>
      <c r="B47" s="15">
        <v>6.8</v>
      </c>
      <c r="C47" s="15"/>
    </row>
    <row r="48" spans="1:5" x14ac:dyDescent="0.2">
      <c r="E48" s="20"/>
    </row>
    <row r="49" spans="1:3" x14ac:dyDescent="0.2">
      <c r="A49" s="2" t="s">
        <v>89</v>
      </c>
      <c r="B49" s="2" t="s">
        <v>88</v>
      </c>
    </row>
    <row r="50" spans="1:3" ht="20.399999999999999" x14ac:dyDescent="0.2">
      <c r="A50" s="15" t="s">
        <v>76</v>
      </c>
      <c r="B50" s="15">
        <v>2.9</v>
      </c>
      <c r="C50" s="15"/>
    </row>
    <row r="52" spans="1:3" x14ac:dyDescent="0.2">
      <c r="A52" s="2" t="s">
        <v>90</v>
      </c>
      <c r="B52" s="2" t="s">
        <v>88</v>
      </c>
    </row>
    <row r="53" spans="1:3" x14ac:dyDescent="0.2">
      <c r="A53" s="15" t="s">
        <v>64</v>
      </c>
      <c r="B53" s="15">
        <v>9.5</v>
      </c>
      <c r="C53" s="15"/>
    </row>
  </sheetData>
  <mergeCells count="1">
    <mergeCell ref="A1:J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Q90"/>
  <sheetViews>
    <sheetView tabSelected="1" topLeftCell="A10" zoomScale="82" zoomScaleNormal="82" zoomScalePageLayoutView="65" workbookViewId="0">
      <selection activeCell="AT36" sqref="AT36"/>
    </sheetView>
  </sheetViews>
  <sheetFormatPr defaultColWidth="8.88671875" defaultRowHeight="14.4" x14ac:dyDescent="0.3"/>
  <cols>
    <col min="1" max="1" width="25.44140625" style="31" customWidth="1"/>
    <col min="2" max="2" width="13.21875" style="31" customWidth="1"/>
    <col min="3" max="3" width="11.33203125" style="31" customWidth="1"/>
    <col min="4" max="4" width="12.44140625" style="31" hidden="1" customWidth="1"/>
    <col min="5" max="5" width="16.33203125" style="31" hidden="1" customWidth="1"/>
    <col min="6" max="6" width="13.6640625" style="31" customWidth="1"/>
    <col min="7" max="8" width="10" style="32" hidden="1" customWidth="1"/>
    <col min="9" max="9" width="14.33203125" style="32" hidden="1" customWidth="1"/>
    <col min="10" max="10" width="10" style="32" hidden="1" customWidth="1"/>
    <col min="11" max="12" width="12.33203125" style="32" hidden="1" customWidth="1"/>
    <col min="13" max="24" width="8.88671875" style="31" hidden="1" customWidth="1"/>
    <col min="25" max="30" width="11" style="31" hidden="1" customWidth="1"/>
    <col min="31" max="34" width="11.33203125" style="31" hidden="1" customWidth="1"/>
    <col min="35" max="42" width="12.33203125" style="31" hidden="1" customWidth="1"/>
    <col min="43" max="43" width="11.6640625" style="31" customWidth="1"/>
    <col min="44" max="44" width="12.33203125" style="31" bestFit="1" customWidth="1"/>
    <col min="45" max="45" width="12.44140625" style="31" customWidth="1"/>
    <col min="46" max="46" width="15.109375" style="31" bestFit="1" customWidth="1"/>
    <col min="47" max="48" width="12.33203125" style="31" customWidth="1"/>
    <col min="49" max="49" width="16.88671875" style="31" hidden="1" customWidth="1"/>
    <col min="50" max="50" width="16.109375" style="31" customWidth="1"/>
    <col min="51" max="51" width="14" style="31" hidden="1" customWidth="1"/>
    <col min="52" max="52" width="14" style="31" customWidth="1"/>
    <col min="53" max="53" width="14.44140625" style="31" hidden="1" customWidth="1"/>
    <col min="54" max="54" width="14.44140625" style="31" customWidth="1"/>
    <col min="55" max="59" width="14.33203125" style="31" hidden="1" customWidth="1"/>
    <col min="60" max="60" width="14.33203125" style="31" customWidth="1"/>
    <col min="61" max="65" width="12.5546875" style="31" hidden="1" customWidth="1"/>
    <col min="66" max="66" width="12.5546875" style="31" customWidth="1"/>
    <col min="67" max="67" width="16" style="31" customWidth="1"/>
    <col min="68" max="68" width="2.5546875" style="31" customWidth="1"/>
    <col min="69" max="69" width="14.88671875" style="31" customWidth="1"/>
    <col min="70" max="70" width="3.6640625" style="31" customWidth="1"/>
    <col min="71" max="72" width="11.44140625" style="31" customWidth="1"/>
    <col min="73" max="74" width="10.33203125" style="31" customWidth="1"/>
    <col min="75" max="75" width="8.88671875" style="31" customWidth="1"/>
    <col min="76" max="16384" width="8.88671875" style="31"/>
  </cols>
  <sheetData>
    <row r="1" spans="1:68" ht="15" thickBot="1" x14ac:dyDescent="0.35"/>
    <row r="2" spans="1:68" s="34" customFormat="1" ht="15" thickTop="1" x14ac:dyDescent="0.3">
      <c r="A2" s="33"/>
      <c r="B2" s="33"/>
      <c r="G2" s="33"/>
      <c r="H2" s="33"/>
      <c r="I2" s="33"/>
      <c r="J2" s="33"/>
      <c r="K2" s="33"/>
      <c r="L2" s="33"/>
      <c r="AR2" s="139" t="s">
        <v>182</v>
      </c>
      <c r="AS2" s="140"/>
      <c r="AT2" s="140"/>
      <c r="AU2" s="140"/>
      <c r="AV2" s="140"/>
      <c r="AW2" s="140"/>
      <c r="AX2" s="140"/>
      <c r="AY2" s="140"/>
      <c r="AZ2" s="140"/>
      <c r="BA2" s="140"/>
      <c r="BB2" s="140"/>
      <c r="BC2" s="140"/>
      <c r="BD2" s="140"/>
      <c r="BE2" s="140"/>
      <c r="BF2" s="140"/>
      <c r="BG2" s="140"/>
      <c r="BH2" s="140"/>
      <c r="BI2" s="140"/>
      <c r="BJ2" s="140"/>
      <c r="BK2" s="140"/>
      <c r="BL2" s="140"/>
      <c r="BM2" s="140"/>
      <c r="BN2" s="140"/>
      <c r="BO2" s="141"/>
    </row>
    <row r="3" spans="1:68" s="34" customFormat="1" x14ac:dyDescent="0.3">
      <c r="A3" s="33"/>
      <c r="B3" s="33"/>
      <c r="G3" s="33"/>
      <c r="H3" s="33"/>
      <c r="I3" s="33"/>
      <c r="J3" s="33"/>
      <c r="K3" s="33"/>
      <c r="L3" s="33"/>
      <c r="AL3" s="71"/>
      <c r="AM3" s="71"/>
      <c r="AR3" s="142"/>
      <c r="AS3" s="143"/>
      <c r="AT3" s="143"/>
      <c r="AU3" s="143"/>
      <c r="AV3" s="143"/>
      <c r="AW3" s="143"/>
      <c r="AX3" s="143"/>
      <c r="AY3" s="143"/>
      <c r="AZ3" s="143"/>
      <c r="BA3" s="143"/>
      <c r="BB3" s="143"/>
      <c r="BC3" s="143"/>
      <c r="BD3" s="143"/>
      <c r="BE3" s="143"/>
      <c r="BF3" s="143"/>
      <c r="BG3" s="143"/>
      <c r="BH3" s="143"/>
      <c r="BI3" s="143"/>
      <c r="BJ3" s="143"/>
      <c r="BK3" s="143"/>
      <c r="BL3" s="143"/>
      <c r="BM3" s="143"/>
      <c r="BN3" s="143"/>
      <c r="BO3" s="144"/>
    </row>
    <row r="4" spans="1:68" s="34" customFormat="1" ht="15" thickBot="1" x14ac:dyDescent="0.35">
      <c r="A4" s="33"/>
      <c r="B4" s="33"/>
      <c r="G4" s="33"/>
      <c r="H4" s="33"/>
      <c r="I4" s="33"/>
      <c r="J4" s="33"/>
      <c r="K4" s="33"/>
      <c r="L4" s="33"/>
      <c r="AL4" s="71"/>
      <c r="AM4" s="71"/>
      <c r="AR4" s="145"/>
      <c r="AS4" s="146"/>
      <c r="AT4" s="146"/>
      <c r="AU4" s="146"/>
      <c r="AV4" s="146"/>
      <c r="AW4" s="146"/>
      <c r="AX4" s="146"/>
      <c r="AY4" s="146"/>
      <c r="AZ4" s="146"/>
      <c r="BA4" s="146"/>
      <c r="BB4" s="146"/>
      <c r="BC4" s="146"/>
      <c r="BD4" s="146"/>
      <c r="BE4" s="146"/>
      <c r="BF4" s="146"/>
      <c r="BG4" s="146"/>
      <c r="BH4" s="146"/>
      <c r="BI4" s="146"/>
      <c r="BJ4" s="146"/>
      <c r="BK4" s="146"/>
      <c r="BL4" s="146"/>
      <c r="BM4" s="146"/>
      <c r="BN4" s="146"/>
      <c r="BO4" s="147"/>
    </row>
    <row r="5" spans="1:68" ht="15.6" thickTop="1" thickBot="1" x14ac:dyDescent="0.35">
      <c r="A5" s="35"/>
      <c r="B5" s="36"/>
      <c r="AK5" s="71"/>
      <c r="AL5" s="71"/>
      <c r="AM5" s="71"/>
    </row>
    <row r="6" spans="1:68" x14ac:dyDescent="0.3">
      <c r="A6" s="35"/>
      <c r="B6" s="36"/>
      <c r="AK6" s="71"/>
      <c r="AL6" s="71"/>
      <c r="AM6" s="71"/>
      <c r="AR6" s="155" t="s">
        <v>185</v>
      </c>
      <c r="AS6" s="156"/>
      <c r="AT6" s="156"/>
      <c r="AU6" s="156"/>
      <c r="AV6" s="156"/>
      <c r="AW6" s="156"/>
      <c r="AX6" s="156"/>
      <c r="AY6" s="156"/>
      <c r="AZ6" s="156"/>
      <c r="BA6" s="156"/>
      <c r="BB6" s="156"/>
      <c r="BC6" s="156"/>
      <c r="BD6" s="156"/>
      <c r="BE6" s="156"/>
      <c r="BF6" s="156"/>
      <c r="BG6" s="156"/>
      <c r="BH6" s="156"/>
      <c r="BI6" s="156"/>
      <c r="BJ6" s="156"/>
      <c r="BK6" s="156"/>
      <c r="BL6" s="156"/>
      <c r="BM6" s="156"/>
      <c r="BN6" s="156"/>
      <c r="BO6" s="157"/>
    </row>
    <row r="7" spans="1:68" x14ac:dyDescent="0.3">
      <c r="A7" s="37" t="s">
        <v>33</v>
      </c>
      <c r="B7" s="35"/>
      <c r="AK7" s="71"/>
      <c r="AL7" s="71"/>
      <c r="AM7" s="71"/>
      <c r="AR7" s="158"/>
      <c r="AS7" s="159"/>
      <c r="AT7" s="159"/>
      <c r="AU7" s="159"/>
      <c r="AV7" s="159"/>
      <c r="AW7" s="159"/>
      <c r="AX7" s="159"/>
      <c r="AY7" s="159"/>
      <c r="AZ7" s="159"/>
      <c r="BA7" s="159"/>
      <c r="BB7" s="159"/>
      <c r="BC7" s="159"/>
      <c r="BD7" s="159"/>
      <c r="BE7" s="159"/>
      <c r="BF7" s="159"/>
      <c r="BG7" s="159"/>
      <c r="BH7" s="159"/>
      <c r="BI7" s="159"/>
      <c r="BJ7" s="159"/>
      <c r="BK7" s="159"/>
      <c r="BL7" s="159"/>
      <c r="BM7" s="159"/>
      <c r="BN7" s="159"/>
      <c r="BO7" s="160"/>
    </row>
    <row r="8" spans="1:68" ht="15" customHeight="1" x14ac:dyDescent="0.3">
      <c r="A8" s="37"/>
      <c r="B8" s="35"/>
      <c r="AR8" s="158"/>
      <c r="AS8" s="159"/>
      <c r="AT8" s="159"/>
      <c r="AU8" s="159"/>
      <c r="AV8" s="159"/>
      <c r="AW8" s="159"/>
      <c r="AX8" s="159"/>
      <c r="AY8" s="159"/>
      <c r="AZ8" s="159"/>
      <c r="BA8" s="159"/>
      <c r="BB8" s="159"/>
      <c r="BC8" s="159"/>
      <c r="BD8" s="159"/>
      <c r="BE8" s="159"/>
      <c r="BF8" s="159"/>
      <c r="BG8" s="159"/>
      <c r="BH8" s="159"/>
      <c r="BI8" s="159"/>
      <c r="BJ8" s="159"/>
      <c r="BK8" s="159"/>
      <c r="BL8" s="159"/>
      <c r="BM8" s="159"/>
      <c r="BN8" s="159"/>
      <c r="BO8" s="160"/>
    </row>
    <row r="9" spans="1:68" ht="15" customHeight="1" x14ac:dyDescent="0.3">
      <c r="A9" s="37"/>
      <c r="B9" s="35"/>
      <c r="AR9" s="158"/>
      <c r="AS9" s="159"/>
      <c r="AT9" s="159"/>
      <c r="AU9" s="159"/>
      <c r="AV9" s="159"/>
      <c r="AW9" s="159"/>
      <c r="AX9" s="159"/>
      <c r="AY9" s="159"/>
      <c r="AZ9" s="159"/>
      <c r="BA9" s="159"/>
      <c r="BB9" s="159"/>
      <c r="BC9" s="159"/>
      <c r="BD9" s="159"/>
      <c r="BE9" s="159"/>
      <c r="BF9" s="159"/>
      <c r="BG9" s="159"/>
      <c r="BH9" s="159"/>
      <c r="BI9" s="159"/>
      <c r="BJ9" s="159"/>
      <c r="BK9" s="159"/>
      <c r="BL9" s="159"/>
      <c r="BM9" s="159"/>
      <c r="BN9" s="159"/>
      <c r="BO9" s="160"/>
    </row>
    <row r="10" spans="1:68" ht="18" x14ac:dyDescent="0.35">
      <c r="A10" s="38" t="s">
        <v>118</v>
      </c>
      <c r="C10" s="39"/>
      <c r="F10" s="41"/>
      <c r="G10" s="40"/>
      <c r="H10" s="40"/>
      <c r="I10" s="40"/>
      <c r="J10" s="40"/>
      <c r="K10" s="40"/>
      <c r="L10" s="40"/>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158"/>
      <c r="AS10" s="159"/>
      <c r="AT10" s="159"/>
      <c r="AU10" s="159"/>
      <c r="AV10" s="159"/>
      <c r="AW10" s="159"/>
      <c r="AX10" s="159"/>
      <c r="AY10" s="159"/>
      <c r="AZ10" s="159"/>
      <c r="BA10" s="159"/>
      <c r="BB10" s="159"/>
      <c r="BC10" s="159"/>
      <c r="BD10" s="159"/>
      <c r="BE10" s="159"/>
      <c r="BF10" s="159"/>
      <c r="BG10" s="159"/>
      <c r="BH10" s="159"/>
      <c r="BI10" s="159"/>
      <c r="BJ10" s="159"/>
      <c r="BK10" s="159"/>
      <c r="BL10" s="159"/>
      <c r="BM10" s="159"/>
      <c r="BN10" s="159"/>
      <c r="BO10" s="160"/>
      <c r="BP10" s="41"/>
    </row>
    <row r="11" spans="1:68" ht="19.2" customHeight="1" x14ac:dyDescent="0.3">
      <c r="A11" s="96" t="s">
        <v>181</v>
      </c>
      <c r="B11" s="97">
        <v>0</v>
      </c>
      <c r="C11" s="98"/>
      <c r="D11" s="98"/>
      <c r="E11" s="98"/>
      <c r="F11" s="98"/>
      <c r="G11" s="31"/>
      <c r="H11" s="42"/>
      <c r="I11" s="42"/>
      <c r="J11" s="42"/>
      <c r="K11" s="42"/>
      <c r="L11" s="42"/>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158"/>
      <c r="AS11" s="159"/>
      <c r="AT11" s="159"/>
      <c r="AU11" s="159"/>
      <c r="AV11" s="159"/>
      <c r="AW11" s="159"/>
      <c r="AX11" s="159"/>
      <c r="AY11" s="159"/>
      <c r="AZ11" s="159"/>
      <c r="BA11" s="159"/>
      <c r="BB11" s="159"/>
      <c r="BC11" s="159"/>
      <c r="BD11" s="159"/>
      <c r="BE11" s="159"/>
      <c r="BF11" s="159"/>
      <c r="BG11" s="159"/>
      <c r="BH11" s="159"/>
      <c r="BI11" s="159"/>
      <c r="BJ11" s="159"/>
      <c r="BK11" s="159"/>
      <c r="BL11" s="159"/>
      <c r="BM11" s="159"/>
      <c r="BN11" s="159"/>
      <c r="BO11" s="160"/>
      <c r="BP11" s="41"/>
    </row>
    <row r="12" spans="1:68" ht="19.2" customHeight="1" x14ac:dyDescent="0.3">
      <c r="A12" s="99"/>
      <c r="B12" s="99"/>
      <c r="C12" s="99"/>
      <c r="D12" s="99"/>
      <c r="E12" s="99"/>
      <c r="F12" s="99"/>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41"/>
      <c r="AR12" s="158"/>
      <c r="AS12" s="159"/>
      <c r="AT12" s="159"/>
      <c r="AU12" s="159"/>
      <c r="AV12" s="159"/>
      <c r="AW12" s="159"/>
      <c r="AX12" s="159"/>
      <c r="AY12" s="159"/>
      <c r="AZ12" s="159"/>
      <c r="BA12" s="159"/>
      <c r="BB12" s="159"/>
      <c r="BC12" s="159"/>
      <c r="BD12" s="159"/>
      <c r="BE12" s="159"/>
      <c r="BF12" s="159"/>
      <c r="BG12" s="159"/>
      <c r="BH12" s="159"/>
      <c r="BI12" s="159"/>
      <c r="BJ12" s="159"/>
      <c r="BK12" s="159"/>
      <c r="BL12" s="159"/>
      <c r="BM12" s="159"/>
      <c r="BN12" s="159"/>
      <c r="BO12" s="160"/>
      <c r="BP12" s="41"/>
    </row>
    <row r="13" spans="1:68" ht="19.2" customHeight="1" x14ac:dyDescent="0.3">
      <c r="A13" s="100" t="s">
        <v>117</v>
      </c>
      <c r="B13" s="101" t="s">
        <v>116</v>
      </c>
      <c r="C13" s="102" t="s">
        <v>115</v>
      </c>
      <c r="E13" s="104"/>
      <c r="F13" s="103" t="s">
        <v>120</v>
      </c>
      <c r="I13" s="57"/>
      <c r="K13" s="57"/>
      <c r="L13" s="57"/>
      <c r="M13" s="57"/>
      <c r="N13" s="57"/>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158"/>
      <c r="AS13" s="159"/>
      <c r="AT13" s="159"/>
      <c r="AU13" s="159"/>
      <c r="AV13" s="159"/>
      <c r="AW13" s="159"/>
      <c r="AX13" s="159"/>
      <c r="AY13" s="159"/>
      <c r="AZ13" s="159"/>
      <c r="BA13" s="159"/>
      <c r="BB13" s="159"/>
      <c r="BC13" s="159"/>
      <c r="BD13" s="159"/>
      <c r="BE13" s="159"/>
      <c r="BF13" s="159"/>
      <c r="BG13" s="159"/>
      <c r="BH13" s="159"/>
      <c r="BI13" s="159"/>
      <c r="BJ13" s="159"/>
      <c r="BK13" s="159"/>
      <c r="BL13" s="159"/>
      <c r="BM13" s="159"/>
      <c r="BN13" s="159"/>
      <c r="BO13" s="160"/>
      <c r="BP13" s="41"/>
    </row>
    <row r="14" spans="1:68" ht="28.2" hidden="1" customHeight="1" x14ac:dyDescent="0.3">
      <c r="A14" s="128" t="s">
        <v>172</v>
      </c>
      <c r="B14" s="132">
        <v>44197</v>
      </c>
      <c r="C14" s="132">
        <v>44197</v>
      </c>
      <c r="E14" s="104"/>
      <c r="F14" s="115">
        <f>C14-B14+1</f>
        <v>1</v>
      </c>
      <c r="I14" s="57"/>
      <c r="K14" s="57"/>
      <c r="L14" s="57"/>
      <c r="M14" s="57"/>
      <c r="N14" s="57"/>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158"/>
      <c r="AS14" s="159"/>
      <c r="AT14" s="159"/>
      <c r="AU14" s="159"/>
      <c r="AV14" s="159"/>
      <c r="AW14" s="159"/>
      <c r="AX14" s="159"/>
      <c r="AY14" s="159"/>
      <c r="AZ14" s="159"/>
      <c r="BA14" s="159"/>
      <c r="BB14" s="159"/>
      <c r="BC14" s="159"/>
      <c r="BD14" s="159"/>
      <c r="BE14" s="159"/>
      <c r="BF14" s="159"/>
      <c r="BG14" s="159"/>
      <c r="BH14" s="159"/>
      <c r="BI14" s="159"/>
      <c r="BJ14" s="159"/>
      <c r="BK14" s="159"/>
      <c r="BL14" s="159"/>
      <c r="BM14" s="159"/>
      <c r="BN14" s="159"/>
      <c r="BO14" s="160"/>
      <c r="BP14" s="41"/>
    </row>
    <row r="15" spans="1:68" ht="28.8" customHeight="1" x14ac:dyDescent="0.3">
      <c r="A15" s="129" t="s">
        <v>178</v>
      </c>
      <c r="B15" s="130">
        <v>44562</v>
      </c>
      <c r="C15" s="131">
        <v>44926</v>
      </c>
      <c r="E15" s="105"/>
      <c r="F15" s="115">
        <f>C15-B15+1</f>
        <v>365</v>
      </c>
      <c r="I15" s="57"/>
      <c r="K15" s="57"/>
      <c r="L15" s="57"/>
      <c r="M15" s="57"/>
      <c r="N15" s="57"/>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158"/>
      <c r="AS15" s="159"/>
      <c r="AT15" s="159"/>
      <c r="AU15" s="159"/>
      <c r="AV15" s="159"/>
      <c r="AW15" s="159"/>
      <c r="AX15" s="159"/>
      <c r="AY15" s="159"/>
      <c r="AZ15" s="159"/>
      <c r="BA15" s="159"/>
      <c r="BB15" s="159"/>
      <c r="BC15" s="159"/>
      <c r="BD15" s="159"/>
      <c r="BE15" s="159"/>
      <c r="BF15" s="159"/>
      <c r="BG15" s="159"/>
      <c r="BH15" s="159"/>
      <c r="BI15" s="159"/>
      <c r="BJ15" s="159"/>
      <c r="BK15" s="159"/>
      <c r="BL15" s="159"/>
      <c r="BM15" s="159"/>
      <c r="BN15" s="159"/>
      <c r="BO15" s="160"/>
      <c r="BP15" s="41"/>
    </row>
    <row r="16" spans="1:68" ht="19.2" customHeight="1" x14ac:dyDescent="0.3">
      <c r="A16" s="96" t="s">
        <v>141</v>
      </c>
      <c r="B16" s="106"/>
      <c r="C16" s="107"/>
      <c r="E16" s="109"/>
      <c r="F16" s="108">
        <f>F15</f>
        <v>365</v>
      </c>
      <c r="G16" s="31"/>
      <c r="H16" s="31"/>
      <c r="I16" s="31"/>
      <c r="J16" s="31"/>
      <c r="K16" s="57"/>
      <c r="L16" s="57"/>
      <c r="M16" s="57"/>
      <c r="N16" s="57"/>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158"/>
      <c r="AS16" s="159"/>
      <c r="AT16" s="159"/>
      <c r="AU16" s="159"/>
      <c r="AV16" s="159"/>
      <c r="AW16" s="159"/>
      <c r="AX16" s="159"/>
      <c r="AY16" s="159"/>
      <c r="AZ16" s="159"/>
      <c r="BA16" s="159"/>
      <c r="BB16" s="159"/>
      <c r="BC16" s="159"/>
      <c r="BD16" s="159"/>
      <c r="BE16" s="159"/>
      <c r="BF16" s="159"/>
      <c r="BG16" s="159"/>
      <c r="BH16" s="159"/>
      <c r="BI16" s="159"/>
      <c r="BJ16" s="159"/>
      <c r="BK16" s="159"/>
      <c r="BL16" s="159"/>
      <c r="BM16" s="159"/>
      <c r="BN16" s="159"/>
      <c r="BO16" s="160"/>
      <c r="BP16" s="41"/>
    </row>
    <row r="17" spans="1:69" ht="19.2" customHeight="1" x14ac:dyDescent="0.3">
      <c r="A17" s="110"/>
      <c r="B17" s="110"/>
      <c r="C17" s="110"/>
      <c r="E17" s="110"/>
      <c r="F17" s="110"/>
      <c r="G17" s="42"/>
      <c r="H17" s="42"/>
      <c r="I17" s="42"/>
      <c r="J17" s="42"/>
      <c r="K17" s="42"/>
      <c r="L17" s="42"/>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158"/>
      <c r="AS17" s="159"/>
      <c r="AT17" s="159"/>
      <c r="AU17" s="159"/>
      <c r="AV17" s="159"/>
      <c r="AW17" s="159"/>
      <c r="AX17" s="159"/>
      <c r="AY17" s="159"/>
      <c r="AZ17" s="159"/>
      <c r="BA17" s="159"/>
      <c r="BB17" s="159"/>
      <c r="BC17" s="159"/>
      <c r="BD17" s="159"/>
      <c r="BE17" s="159"/>
      <c r="BF17" s="159"/>
      <c r="BG17" s="159"/>
      <c r="BH17" s="159"/>
      <c r="BI17" s="159"/>
      <c r="BJ17" s="159"/>
      <c r="BK17" s="159"/>
      <c r="BL17" s="159"/>
      <c r="BM17" s="159"/>
      <c r="BN17" s="159"/>
      <c r="BO17" s="160"/>
      <c r="BP17" s="41"/>
    </row>
    <row r="18" spans="1:69" ht="19.2" customHeight="1" x14ac:dyDescent="0.3">
      <c r="A18" s="111" t="s">
        <v>113</v>
      </c>
      <c r="B18" s="112"/>
      <c r="C18" s="113" t="s">
        <v>179</v>
      </c>
      <c r="D18" s="110"/>
      <c r="E18" s="110"/>
      <c r="F18" s="98"/>
      <c r="G18" s="42"/>
      <c r="H18" s="42"/>
      <c r="I18" s="42"/>
      <c r="J18" s="42"/>
      <c r="K18" s="42"/>
      <c r="L18" s="42"/>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158"/>
      <c r="AS18" s="159"/>
      <c r="AT18" s="159"/>
      <c r="AU18" s="159"/>
      <c r="AV18" s="159"/>
      <c r="AW18" s="159"/>
      <c r="AX18" s="159"/>
      <c r="AY18" s="159"/>
      <c r="AZ18" s="159"/>
      <c r="BA18" s="159"/>
      <c r="BB18" s="159"/>
      <c r="BC18" s="159"/>
      <c r="BD18" s="159"/>
      <c r="BE18" s="159"/>
      <c r="BF18" s="159"/>
      <c r="BG18" s="159"/>
      <c r="BH18" s="159"/>
      <c r="BI18" s="159"/>
      <c r="BJ18" s="159"/>
      <c r="BK18" s="159"/>
      <c r="BL18" s="159"/>
      <c r="BM18" s="159"/>
      <c r="BN18" s="159"/>
      <c r="BO18" s="160"/>
      <c r="BP18" s="41"/>
    </row>
    <row r="19" spans="1:69" ht="19.2" customHeight="1" x14ac:dyDescent="0.3">
      <c r="A19" s="114" t="s">
        <v>114</v>
      </c>
      <c r="B19" s="112"/>
      <c r="C19" s="115">
        <f>SUM(C28:C78)+SUM(D28:D78)</f>
        <v>0</v>
      </c>
      <c r="D19" s="110"/>
      <c r="E19" s="110"/>
      <c r="F19" s="116"/>
      <c r="G19" s="42"/>
      <c r="H19" s="42"/>
      <c r="I19" s="42"/>
      <c r="J19" s="42"/>
      <c r="K19" s="42"/>
      <c r="L19" s="42"/>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158"/>
      <c r="AS19" s="159"/>
      <c r="AT19" s="159"/>
      <c r="AU19" s="159"/>
      <c r="AV19" s="159"/>
      <c r="AW19" s="159"/>
      <c r="AX19" s="159"/>
      <c r="AY19" s="159"/>
      <c r="AZ19" s="159"/>
      <c r="BA19" s="159"/>
      <c r="BB19" s="159"/>
      <c r="BC19" s="159"/>
      <c r="BD19" s="159"/>
      <c r="BE19" s="159"/>
      <c r="BF19" s="159"/>
      <c r="BG19" s="159"/>
      <c r="BH19" s="159"/>
      <c r="BI19" s="159"/>
      <c r="BJ19" s="159"/>
      <c r="BK19" s="159"/>
      <c r="BL19" s="159"/>
      <c r="BM19" s="159"/>
      <c r="BN19" s="159"/>
      <c r="BO19" s="160"/>
      <c r="BP19" s="41"/>
    </row>
    <row r="20" spans="1:69" ht="19.2" customHeight="1" thickBot="1" x14ac:dyDescent="0.35">
      <c r="A20" s="114" t="s">
        <v>112</v>
      </c>
      <c r="B20" s="112"/>
      <c r="C20" s="115">
        <f>SUM(B28:B78)</f>
        <v>0</v>
      </c>
      <c r="D20" s="117"/>
      <c r="E20" s="117"/>
      <c r="F20" s="116"/>
      <c r="G20" s="42"/>
      <c r="H20" s="42"/>
      <c r="I20" s="42"/>
      <c r="J20" s="42"/>
      <c r="K20" s="42"/>
      <c r="L20" s="42"/>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39"/>
      <c r="AP20" s="39"/>
      <c r="AQ20" s="41"/>
      <c r="AR20" s="161"/>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3"/>
      <c r="BP20" s="41"/>
    </row>
    <row r="21" spans="1:69" ht="15" thickBot="1" x14ac:dyDescent="0.35">
      <c r="A21" s="114" t="s">
        <v>180</v>
      </c>
      <c r="B21" s="114"/>
      <c r="C21" s="118">
        <v>0</v>
      </c>
      <c r="E21" s="120">
        <f>SUM(E28:E77)</f>
        <v>0</v>
      </c>
      <c r="F21" s="116"/>
      <c r="G21" s="43"/>
      <c r="H21" s="43"/>
      <c r="I21" s="43"/>
      <c r="J21" s="43"/>
      <c r="K21" s="42"/>
      <c r="L21" s="42"/>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row>
    <row r="22" spans="1:69" ht="15" customHeight="1" x14ac:dyDescent="0.3">
      <c r="A22" s="76"/>
      <c r="B22" s="41"/>
      <c r="C22" s="119" t="str">
        <f>IF(E22&lt;&gt;0, IF(E22&gt;0,"COMPILA le righe e completa l'inserimento in base al numero di moduli", "HAI COMPILATO TROPPE RIGHE in base al numero di moduli" ),"")</f>
        <v/>
      </c>
      <c r="E22" s="77">
        <f>IF(E21&gt;0,C21-E21,0)</f>
        <v>0</v>
      </c>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41"/>
      <c r="AS22" s="41"/>
      <c r="AT22" s="41"/>
      <c r="AU22" s="41"/>
      <c r="AV22" s="41"/>
      <c r="AW22" s="41"/>
      <c r="AX22" s="41"/>
      <c r="AY22" s="41"/>
      <c r="AZ22" s="150" t="s">
        <v>183</v>
      </c>
      <c r="BA22" s="151"/>
      <c r="BB22" s="151"/>
      <c r="BC22" s="151"/>
      <c r="BD22" s="151"/>
      <c r="BE22" s="151"/>
      <c r="BF22" s="151"/>
      <c r="BG22" s="151"/>
      <c r="BH22" s="151"/>
      <c r="BI22" s="151"/>
      <c r="BJ22" s="151"/>
      <c r="BK22" s="151"/>
      <c r="BL22" s="151"/>
      <c r="BM22" s="151"/>
      <c r="BN22" s="151"/>
      <c r="BO22" s="149"/>
      <c r="BP22" s="41"/>
      <c r="BQ22" s="82"/>
    </row>
    <row r="23" spans="1:69" ht="15" thickBot="1" x14ac:dyDescent="0.35">
      <c r="C23" s="71"/>
      <c r="D23" s="71"/>
      <c r="E23" s="71"/>
      <c r="F23" s="71"/>
      <c r="G23" s="71"/>
      <c r="H23" s="71"/>
      <c r="I23" s="71"/>
      <c r="J23" s="71"/>
      <c r="K23" s="71"/>
      <c r="L23" s="71"/>
      <c r="M23" s="71"/>
      <c r="N23" s="71"/>
      <c r="O23" s="71"/>
      <c r="P23" s="71"/>
      <c r="Q23" s="71"/>
      <c r="R23" s="71"/>
      <c r="S23" s="71"/>
      <c r="T23" s="71"/>
      <c r="U23" s="71"/>
      <c r="V23" s="71"/>
      <c r="W23" s="71"/>
      <c r="X23" s="71"/>
      <c r="Y23" s="71"/>
      <c r="Z23" s="71"/>
      <c r="AA23" s="78"/>
      <c r="AB23" s="78"/>
      <c r="AC23" s="78"/>
      <c r="AD23" s="78"/>
      <c r="AE23" s="78"/>
      <c r="AF23" s="78"/>
      <c r="AG23" s="78"/>
      <c r="AH23" s="78"/>
      <c r="AI23" s="78"/>
      <c r="AJ23" s="78"/>
      <c r="AK23" s="78"/>
      <c r="AL23" s="78"/>
      <c r="AM23" s="78"/>
      <c r="AN23" s="78"/>
      <c r="AO23" s="78"/>
      <c r="AP23" s="78"/>
      <c r="AQ23" s="78"/>
      <c r="AR23" s="39"/>
      <c r="AS23" s="41"/>
      <c r="AT23" s="41"/>
      <c r="AU23" s="41"/>
      <c r="AV23" s="41"/>
      <c r="AX23" s="41"/>
      <c r="AY23" s="41"/>
      <c r="AZ23" s="152"/>
      <c r="BA23" s="153"/>
      <c r="BB23" s="153"/>
      <c r="BC23" s="153"/>
      <c r="BD23" s="153"/>
      <c r="BE23" s="153"/>
      <c r="BF23" s="153"/>
      <c r="BG23" s="153"/>
      <c r="BH23" s="153"/>
      <c r="BI23" s="153"/>
      <c r="BJ23" s="153"/>
      <c r="BK23" s="153"/>
      <c r="BL23" s="153"/>
      <c r="BM23" s="153"/>
      <c r="BN23" s="153"/>
      <c r="BO23" s="154"/>
      <c r="BP23" s="41"/>
      <c r="BQ23" s="82"/>
    </row>
    <row r="24" spans="1:69" ht="15" thickBot="1" x14ac:dyDescent="0.35">
      <c r="C24" s="71"/>
      <c r="D24" s="71"/>
      <c r="E24" s="71"/>
      <c r="F24" s="71"/>
      <c r="G24" s="71"/>
      <c r="H24" s="71"/>
      <c r="I24" s="71"/>
      <c r="J24" s="71"/>
      <c r="K24" s="71"/>
      <c r="L24" s="71"/>
      <c r="M24" s="71"/>
      <c r="N24" s="71"/>
      <c r="O24" s="71"/>
      <c r="P24" s="71"/>
      <c r="Q24" s="71"/>
      <c r="R24" s="71"/>
      <c r="S24" s="71"/>
      <c r="T24" s="71"/>
      <c r="U24" s="71"/>
      <c r="V24" s="71"/>
      <c r="W24" s="71"/>
      <c r="X24" s="71"/>
      <c r="Y24" s="71"/>
      <c r="Z24" s="71"/>
      <c r="AA24" s="78"/>
      <c r="AB24" s="78"/>
      <c r="AC24" s="78"/>
      <c r="AD24" s="78"/>
      <c r="AE24" s="78"/>
      <c r="AF24" s="78"/>
      <c r="AG24" s="78"/>
      <c r="AH24" s="78"/>
      <c r="AI24" s="78"/>
      <c r="AJ24" s="78"/>
      <c r="AK24" s="78"/>
      <c r="AL24" s="78"/>
      <c r="AM24" s="78"/>
      <c r="AN24" s="78"/>
      <c r="AO24" s="78"/>
      <c r="AP24" s="78"/>
      <c r="AQ24" s="78"/>
      <c r="AR24" s="39"/>
      <c r="AS24" s="41"/>
      <c r="AT24" s="41"/>
      <c r="AU24" s="41"/>
      <c r="AV24" s="41"/>
      <c r="AX24" s="41"/>
      <c r="AZ24" s="133"/>
      <c r="BA24" s="133"/>
      <c r="BB24" s="133"/>
      <c r="BC24" s="133"/>
      <c r="BD24" s="133"/>
      <c r="BE24" s="133"/>
      <c r="BF24" s="133"/>
      <c r="BG24" s="133"/>
      <c r="BH24" s="133"/>
      <c r="BI24" s="133"/>
      <c r="BJ24" s="133"/>
      <c r="BK24" s="133"/>
      <c r="BL24" s="133"/>
      <c r="BM24" s="133"/>
      <c r="BN24" s="133"/>
      <c r="BO24" s="133"/>
      <c r="BP24" s="41"/>
      <c r="BQ24" s="82"/>
    </row>
    <row r="25" spans="1:69" ht="18.600000000000001" thickBot="1" x14ac:dyDescent="0.4">
      <c r="A25" s="38" t="s">
        <v>163</v>
      </c>
      <c r="B25" s="41"/>
      <c r="C25" s="41"/>
      <c r="D25" s="41"/>
      <c r="E25" s="41"/>
      <c r="G25" s="41"/>
      <c r="H25" s="41"/>
      <c r="I25" s="41"/>
      <c r="J25" s="41"/>
      <c r="K25" s="41"/>
      <c r="L25" s="41"/>
      <c r="Q25" s="68"/>
      <c r="R25" s="68"/>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39"/>
      <c r="AT25" s="41"/>
      <c r="AU25" s="41"/>
      <c r="AV25" s="41"/>
      <c r="AW25" s="93" t="s">
        <v>149</v>
      </c>
      <c r="AX25" s="94"/>
      <c r="AY25" s="93" t="s">
        <v>149</v>
      </c>
      <c r="AZ25" s="95"/>
      <c r="BA25" s="93" t="s">
        <v>149</v>
      </c>
      <c r="BB25" s="94"/>
      <c r="BC25" s="93" t="s">
        <v>149</v>
      </c>
      <c r="BD25" s="94"/>
      <c r="BE25" s="94"/>
      <c r="BF25" s="94"/>
      <c r="BG25" s="94"/>
      <c r="BH25" s="94"/>
      <c r="BI25" s="93" t="s">
        <v>149</v>
      </c>
      <c r="BJ25" s="41"/>
      <c r="BK25" s="41"/>
      <c r="BL25" s="41"/>
      <c r="BM25" s="41"/>
      <c r="BN25" s="148" t="s">
        <v>164</v>
      </c>
      <c r="BO25" s="149"/>
      <c r="BP25" s="41"/>
    </row>
    <row r="26" spans="1:69" x14ac:dyDescent="0.3">
      <c r="A26" s="137" t="s">
        <v>114</v>
      </c>
      <c r="B26" s="138">
        <f>SUM(B28:B77)</f>
        <v>0</v>
      </c>
      <c r="C26" s="121">
        <f>SUM(C28:C77)</f>
        <v>0</v>
      </c>
      <c r="D26" s="121">
        <f>SUM(D28:D77)</f>
        <v>0</v>
      </c>
      <c r="E26" s="122"/>
      <c r="F26" s="123"/>
      <c r="G26" s="60"/>
      <c r="H26" s="60"/>
      <c r="I26" s="69">
        <v>1</v>
      </c>
      <c r="J26" s="69" t="s">
        <v>124</v>
      </c>
      <c r="K26" s="69">
        <v>2</v>
      </c>
      <c r="L26" s="69" t="s">
        <v>125</v>
      </c>
      <c r="M26" s="70">
        <v>3</v>
      </c>
      <c r="N26" s="70" t="s">
        <v>126</v>
      </c>
      <c r="O26" s="70">
        <v>4</v>
      </c>
      <c r="P26" s="70" t="s">
        <v>127</v>
      </c>
      <c r="Q26" s="70">
        <v>5</v>
      </c>
      <c r="R26" s="70" t="s">
        <v>128</v>
      </c>
      <c r="S26" s="70">
        <v>6</v>
      </c>
      <c r="T26" s="70" t="s">
        <v>129</v>
      </c>
      <c r="U26" s="69">
        <v>7</v>
      </c>
      <c r="V26" s="61" t="s">
        <v>130</v>
      </c>
      <c r="W26" s="62">
        <v>8</v>
      </c>
      <c r="X26" s="62" t="s">
        <v>131</v>
      </c>
      <c r="Y26" s="62">
        <v>9</v>
      </c>
      <c r="Z26" s="62" t="s">
        <v>132</v>
      </c>
      <c r="AA26" s="62">
        <v>10</v>
      </c>
      <c r="AB26" s="62" t="s">
        <v>133</v>
      </c>
      <c r="AC26" s="62">
        <v>11</v>
      </c>
      <c r="AD26" s="62" t="s">
        <v>134</v>
      </c>
      <c r="AE26" s="62">
        <v>12</v>
      </c>
      <c r="AF26" s="62" t="s">
        <v>135</v>
      </c>
      <c r="AG26" s="62">
        <v>13</v>
      </c>
      <c r="AH26" s="62" t="s">
        <v>136</v>
      </c>
      <c r="AI26" s="62">
        <v>14</v>
      </c>
      <c r="AJ26" s="62" t="s">
        <v>137</v>
      </c>
      <c r="AK26" s="62">
        <v>15</v>
      </c>
      <c r="AL26" s="63" t="s">
        <v>138</v>
      </c>
      <c r="AM26" s="62">
        <v>16</v>
      </c>
      <c r="AN26" s="62" t="s">
        <v>139</v>
      </c>
      <c r="AO26" s="62">
        <v>17</v>
      </c>
      <c r="AP26" s="60" t="s">
        <v>140</v>
      </c>
      <c r="AQ26" s="66"/>
      <c r="AR26" s="66"/>
      <c r="AS26" s="124"/>
      <c r="AT26" s="124"/>
      <c r="AU26" s="124"/>
      <c r="AV26" s="124"/>
      <c r="AW26" s="124"/>
      <c r="AX26" s="124"/>
      <c r="AY26" s="124"/>
      <c r="AZ26" s="123"/>
      <c r="BA26" s="123"/>
      <c r="BB26" s="123"/>
      <c r="BC26" s="123"/>
      <c r="BD26" s="123"/>
      <c r="BE26" s="123"/>
      <c r="BF26" s="123"/>
      <c r="BG26" s="123"/>
      <c r="BH26" s="84"/>
      <c r="BI26" s="123"/>
      <c r="BJ26" s="84"/>
      <c r="BK26" s="84"/>
      <c r="BL26" s="84"/>
      <c r="BM26" s="84"/>
      <c r="BN26" s="125">
        <f>SUM(BN28:BN77)</f>
        <v>0</v>
      </c>
      <c r="BO26" s="126">
        <f>SUM(BO28:BO77)</f>
        <v>0</v>
      </c>
      <c r="BP26" s="41"/>
    </row>
    <row r="27" spans="1:69" s="54" customFormat="1" ht="72.599999999999994" thickBot="1" x14ac:dyDescent="0.35">
      <c r="A27" s="79" t="s">
        <v>165</v>
      </c>
      <c r="B27" s="80" t="s">
        <v>166</v>
      </c>
      <c r="C27" s="65" t="s">
        <v>170</v>
      </c>
      <c r="D27" s="64" t="s">
        <v>171</v>
      </c>
      <c r="E27" s="64"/>
      <c r="F27" s="80" t="s">
        <v>148</v>
      </c>
      <c r="G27" s="44" t="s">
        <v>62</v>
      </c>
      <c r="H27" s="44" t="s">
        <v>142</v>
      </c>
      <c r="I27" s="44" t="s">
        <v>121</v>
      </c>
      <c r="J27" s="44" t="s">
        <v>123</v>
      </c>
      <c r="K27" s="44" t="s">
        <v>122</v>
      </c>
      <c r="L27" s="44" t="s">
        <v>122</v>
      </c>
      <c r="M27" s="45" t="s">
        <v>48</v>
      </c>
      <c r="N27" s="45" t="s">
        <v>48</v>
      </c>
      <c r="O27" s="45" t="s">
        <v>49</v>
      </c>
      <c r="P27" s="45" t="s">
        <v>49</v>
      </c>
      <c r="Q27" s="45" t="s">
        <v>50</v>
      </c>
      <c r="R27" s="45" t="s">
        <v>50</v>
      </c>
      <c r="S27" s="46" t="s">
        <v>48</v>
      </c>
      <c r="T27" s="46" t="s">
        <v>48</v>
      </c>
      <c r="U27" s="46" t="s">
        <v>49</v>
      </c>
      <c r="V27" s="46" t="s">
        <v>49</v>
      </c>
      <c r="W27" s="46" t="s">
        <v>50</v>
      </c>
      <c r="X27" s="46" t="s">
        <v>50</v>
      </c>
      <c r="Y27" s="47" t="s">
        <v>48</v>
      </c>
      <c r="Z27" s="47" t="s">
        <v>48</v>
      </c>
      <c r="AA27" s="47" t="s">
        <v>49</v>
      </c>
      <c r="AB27" s="47" t="s">
        <v>49</v>
      </c>
      <c r="AC27" s="47" t="s">
        <v>50</v>
      </c>
      <c r="AD27" s="47" t="s">
        <v>50</v>
      </c>
      <c r="AE27" s="48" t="s">
        <v>48</v>
      </c>
      <c r="AF27" s="48" t="s">
        <v>48</v>
      </c>
      <c r="AG27" s="48" t="s">
        <v>49</v>
      </c>
      <c r="AH27" s="48" t="s">
        <v>49</v>
      </c>
      <c r="AI27" s="48" t="s">
        <v>50</v>
      </c>
      <c r="AJ27" s="48" t="s">
        <v>50</v>
      </c>
      <c r="AK27" s="49" t="s">
        <v>48</v>
      </c>
      <c r="AL27" s="49" t="s">
        <v>48</v>
      </c>
      <c r="AM27" s="49" t="s">
        <v>49</v>
      </c>
      <c r="AN27" s="49" t="s">
        <v>49</v>
      </c>
      <c r="AO27" s="49" t="s">
        <v>50</v>
      </c>
      <c r="AP27" s="49" t="s">
        <v>50</v>
      </c>
      <c r="AQ27" s="47" t="s">
        <v>157</v>
      </c>
      <c r="AR27" s="47" t="s">
        <v>158</v>
      </c>
      <c r="AS27" s="47" t="s">
        <v>167</v>
      </c>
      <c r="AT27" s="47" t="s">
        <v>168</v>
      </c>
      <c r="AU27" s="47" t="s">
        <v>169</v>
      </c>
      <c r="AV27" s="47" t="s">
        <v>156</v>
      </c>
      <c r="AW27" s="47" t="s">
        <v>119</v>
      </c>
      <c r="AX27" s="47" t="s">
        <v>159</v>
      </c>
      <c r="AY27" s="59" t="s">
        <v>91</v>
      </c>
      <c r="AZ27" s="59" t="s">
        <v>160</v>
      </c>
      <c r="BA27" s="59" t="s">
        <v>95</v>
      </c>
      <c r="BB27" s="83" t="s">
        <v>184</v>
      </c>
      <c r="BC27" s="88" t="s">
        <v>93</v>
      </c>
      <c r="BD27" s="89" t="s">
        <v>150</v>
      </c>
      <c r="BE27" s="89" t="s">
        <v>151</v>
      </c>
      <c r="BF27" s="89" t="s">
        <v>143</v>
      </c>
      <c r="BG27" s="89" t="s">
        <v>144</v>
      </c>
      <c r="BH27" s="88" t="s">
        <v>161</v>
      </c>
      <c r="BI27" s="88" t="s">
        <v>92</v>
      </c>
      <c r="BJ27" s="88" t="s">
        <v>152</v>
      </c>
      <c r="BK27" s="88" t="s">
        <v>153</v>
      </c>
      <c r="BL27" s="88" t="s">
        <v>154</v>
      </c>
      <c r="BM27" s="90" t="s">
        <v>155</v>
      </c>
      <c r="BN27" s="91" t="s">
        <v>162</v>
      </c>
      <c r="BO27" s="92" t="s">
        <v>94</v>
      </c>
      <c r="BP27" s="53"/>
    </row>
    <row r="28" spans="1:69" x14ac:dyDescent="0.3">
      <c r="A28" s="75" t="s">
        <v>146</v>
      </c>
      <c r="B28" s="52">
        <v>0</v>
      </c>
      <c r="C28" s="52">
        <v>0</v>
      </c>
      <c r="D28" s="52">
        <v>0</v>
      </c>
      <c r="E28" s="52">
        <f>IF(H28&lt;&gt;0,1,0)</f>
        <v>0</v>
      </c>
      <c r="F28" s="58" t="s">
        <v>8</v>
      </c>
      <c r="G28" s="72">
        <f>C28+D28</f>
        <v>0</v>
      </c>
      <c r="H28" s="72">
        <f>IF(B28&gt;0,G28+B28,G28)</f>
        <v>0</v>
      </c>
      <c r="I28" s="73">
        <f>IF(B28&lt;&gt;0,C28/B28,C28)</f>
        <v>0</v>
      </c>
      <c r="J28" s="73">
        <f>IF(B28&lt;&gt;0,D28/B28,D28)</f>
        <v>0</v>
      </c>
      <c r="K28" s="74">
        <f t="shared" ref="K28:K59" si="0">I28/$F$15</f>
        <v>0</v>
      </c>
      <c r="L28" s="74">
        <f t="shared" ref="L28:L59" si="1">J28/$F$14</f>
        <v>0</v>
      </c>
      <c r="M28" s="127">
        <f>IF(K28&lt;'Motore 2022'!$H$28,Ripartizione!K28,'Motore 2022'!$H$28)</f>
        <v>0</v>
      </c>
      <c r="N28" s="127">
        <f>IF(L28&lt;'Motore 2021'!$H$28,Ripartizione!L28,'Motore 2021'!$H$28)</f>
        <v>0</v>
      </c>
      <c r="O28" s="127">
        <f t="shared" ref="O28:O59" si="2">M28*$F$15</f>
        <v>0</v>
      </c>
      <c r="P28" s="127">
        <f t="shared" ref="P28:P59" si="3">N28*$F$14</f>
        <v>0</v>
      </c>
      <c r="Q28" s="127">
        <f>ROUND(O28*'Motore 2022'!$E$28,2)</f>
        <v>0</v>
      </c>
      <c r="R28" s="127">
        <f>ROUND(P28*'Motore 2021'!$E$28,2)</f>
        <v>0</v>
      </c>
      <c r="S28" s="127">
        <f>IF((K28-M28)&lt;'Motore 2022'!$H$29,(K28-M28),'Motore 2022'!$H$29)</f>
        <v>0</v>
      </c>
      <c r="T28" s="127">
        <f>IF((L28-N28)&lt;'Motore 2021'!$H$29,(L28-N28),'Motore 2021'!$H$29)</f>
        <v>0</v>
      </c>
      <c r="U28" s="127">
        <f t="shared" ref="U28:U59" si="4">S28*$F$15</f>
        <v>0</v>
      </c>
      <c r="V28" s="127">
        <f t="shared" ref="V28:V59" si="5">T28*$F$14</f>
        <v>0</v>
      </c>
      <c r="W28" s="127">
        <f>ROUND(U28*'Motore 2022'!$E$29,2)</f>
        <v>0</v>
      </c>
      <c r="X28" s="127">
        <f>ROUND(V28*'Motore 2021'!$E$29,2)</f>
        <v>0</v>
      </c>
      <c r="Y28" s="127">
        <f>IF(K28-M28-S28&lt;'Motore 2022'!$H$30,(Ripartizione!K28-Ripartizione!M28-Ripartizione!S28),'Motore 2022'!$H$30)</f>
        <v>0</v>
      </c>
      <c r="Z28" s="127">
        <f>IF(L28-N28-T28&lt;'Motore 2021'!$H$30,(Ripartizione!L28-Ripartizione!N28-Ripartizione!T28),'Motore 2021'!$H$30)</f>
        <v>0</v>
      </c>
      <c r="AA28" s="127">
        <f t="shared" ref="AA28:AA59" si="6">Y28*$F$15</f>
        <v>0</v>
      </c>
      <c r="AB28" s="127">
        <f t="shared" ref="AB28:AB59" si="7">Z28*$F$14</f>
        <v>0</v>
      </c>
      <c r="AC28" s="127">
        <f>ROUND(AA28*'Motore 2022'!$E$30,2)</f>
        <v>0</v>
      </c>
      <c r="AD28" s="127">
        <f>ROUND(AB28*'Motore 2021'!$E$30,2)</f>
        <v>0</v>
      </c>
      <c r="AE28" s="127">
        <f>IF((K28-M28-S28-Y28)&lt;'Motore 2022'!$H$31, (K28-M28-S28-Y28),'Motore 2022'!$H$31)</f>
        <v>0</v>
      </c>
      <c r="AF28" s="127">
        <f>IF((L28-N28-T28-Z28)&lt;'Motore 2021'!$H$31, (L28-N28-T28-Z28),'Motore 2021'!$H$31)</f>
        <v>0</v>
      </c>
      <c r="AG28" s="127">
        <f t="shared" ref="AG28:AG59" si="8">AE28*$F$15</f>
        <v>0</v>
      </c>
      <c r="AH28" s="127">
        <f t="shared" ref="AH28:AH59" si="9">AF28*$F$14</f>
        <v>0</v>
      </c>
      <c r="AI28" s="127">
        <f>ROUND(AG28*'Motore 2022'!$E$31,2)</f>
        <v>0</v>
      </c>
      <c r="AJ28" s="127">
        <f>ROUND(AH28*'Motore 2021'!$E$31,2)</f>
        <v>0</v>
      </c>
      <c r="AK28" s="127">
        <f>(K28-M28-S28-Y28-AE28)</f>
        <v>0</v>
      </c>
      <c r="AL28" s="127">
        <f>(L28-N28-T28-Z28-AF28)</f>
        <v>0</v>
      </c>
      <c r="AM28" s="127">
        <f t="shared" ref="AM28:AM59" si="10">AK28*$F$15</f>
        <v>0</v>
      </c>
      <c r="AN28" s="127">
        <f t="shared" ref="AN28:AN59" si="11">AL28*$F$14</f>
        <v>0</v>
      </c>
      <c r="AO28" s="127">
        <f>ROUND(AM28*'Motore 2022'!$E$32,2)</f>
        <v>0</v>
      </c>
      <c r="AP28" s="127">
        <f>ROUND(AN28*'Motore 2021'!$E$32,2)</f>
        <v>0</v>
      </c>
      <c r="AQ28" s="50">
        <f>IF(B28&lt;&gt;0,((Q28+R28)*Ripartizione!B28),Q28+R28)</f>
        <v>0</v>
      </c>
      <c r="AR28" s="50">
        <f>IF(B28&lt;&gt;0,((Ripartizione!B28*W28)+(Ripartizione!B28*X28)), W28+X28)</f>
        <v>0</v>
      </c>
      <c r="AS28" s="50">
        <f>IF(B28&lt;&gt;0,((AC28*B28)+(AD28*B28)),AC28+AD28)</f>
        <v>0</v>
      </c>
      <c r="AT28" s="50">
        <f>IF(B28&lt;&gt;0,((Ripartizione!B28*AI28)+(Ripartizione!B28*AJ28)), AI28+AJ28)</f>
        <v>0</v>
      </c>
      <c r="AU28" s="50">
        <f>IF(B28&lt;&gt;0,((Ripartizione!B28*AO28)+(Ripartizione!B28*AP28)), AO28+AP28)</f>
        <v>0</v>
      </c>
      <c r="AV28" s="50">
        <f>SUM(AQ28:AU28)</f>
        <v>0</v>
      </c>
      <c r="AW28" s="50">
        <f>SUM(AQ28:AU28)+(SUM(AQ28:AU28)*10%)</f>
        <v>0</v>
      </c>
      <c r="AX28" s="50">
        <f>IF($C$18="SI",((C28*'Motore 2021'!$B$35) + (D28*'Motore 2021'!$B$35)),0)</f>
        <v>0</v>
      </c>
      <c r="AY28" s="51">
        <f>IF($C$18="SI",((C28*'Motore 2021'!$B$35)+(C28*'Motore 2021'!$B$35)*10% + (D28*'Motore 2021'!$B$35)+(D28*'Motore 2021'!$B$35)*10%),0)</f>
        <v>0</v>
      </c>
      <c r="AZ28" s="81">
        <f>IF($C$18="SI",(((C28*'Motore 2021'!$B$38))+((D28*'Motore 2021'!$B$38))),0)</f>
        <v>0</v>
      </c>
      <c r="BA28" s="51">
        <f>IF($C$18="SI",(((C28*'Motore 2021'!$B$38)+((C28*'Motore 2021'!$B$38)*10%))+((D28*'Motore 2021'!$B$38)+((D28*'Motore 2021'!$B$38)*10%))),0)</f>
        <v>0</v>
      </c>
      <c r="BB28" s="51">
        <f>BD28+BE28</f>
        <v>0</v>
      </c>
      <c r="BC28" s="85">
        <f>BF28+BG28</f>
        <v>0</v>
      </c>
      <c r="BD28" s="85">
        <f>IF($C$18="SI",(C28*3*('Motore 2021'!$B$41+'Motore 2021'!$B$42+'Motore 2021'!$B$43+'Motore 2021'!$B$44)),(C28*1*('Motore 2021'!$B$41+'Motore 2021'!$B$42+'Motore 2021'!$B$43+'Motore 2021'!$B$44)))</f>
        <v>0</v>
      </c>
      <c r="BE28" s="86">
        <f>IF($C$18="SI",(D28*3*('Motore 2021'!$B$41+'Motore 2021'!$B$42+'Motore 2021'!$D$43+'Motore 2021'!$B$44)),(D28*1*('Motore 2021'!$B$41+'Motore 2021'!$B$42+'Motore 2021'!$D$43+'Motore 2021'!$B$44)))</f>
        <v>0</v>
      </c>
      <c r="BF28" s="85">
        <f>IF($C$18="SI",(C28*3*('Motore 2021'!$B$41+'Motore 2021'!$B$42+'Motore 2021'!$B$43+'Motore 2021'!$B$44))+((C28*3*('Motore 2021'!$B$41+'Motore 2021'!$B$42+'Motore 2021'!$B$43+'Motore 2021'!$B$44))*10%),(C28*1*('Motore 2021'!$B$41+'Motore 2021'!$B$42+'Motore 2021'!$B$43+'Motore 2021'!$B$44))+((C28*1*('Motore 2021'!$B$41+'Motore 2021'!$B$42+'Motore 2021'!$B$43+'Motore 2021'!$B$44))*10%))</f>
        <v>0</v>
      </c>
      <c r="BG28" s="85">
        <f>IF($C$18="SI",(D28*3*('Motore 2021'!$B$41+'Motore 2021'!$B$42+'Motore 2021'!$D$43+'Motore 2021'!$B$44))+((D28*3*('Motore 2021'!$B$41+'Motore 2021'!$B$42+'Motore 2021'!$D$43+'Motore 2021'!$B$44))*10%),(D28*1*('Motore 2021'!$B$41+'Motore 2021'!$B$42+'Motore 2021'!$D$43+'Motore 2021'!$B$44))+((D28*1*('Motore 2021'!$B$41+'Motore 2021'!$B$42+'Motore 2021'!$D$43+'Motore 2021'!$B$44))*10%))</f>
        <v>0</v>
      </c>
      <c r="BH28" s="85">
        <f>BL28</f>
        <v>0</v>
      </c>
      <c r="BI28" s="85">
        <f>BJ28+BK28</f>
        <v>0</v>
      </c>
      <c r="BJ28" s="85">
        <f>IF(H28&lt;&gt;0,IF($C$18="SI",((('Motore 2022'!$B$47+'Motore 2022'!$B$50+'Motore 2022'!$B$53)/365)*$F$15)+(((('Motore 2022'!$B$47+'Motore 2022'!$B$50+'Motore 2021'!$B$53)/365)*$F$15)*10%),(('Motore 2022'!$B$53/365)*$F$15)+(('Motore 2022'!$B$53/365)*$F$15)*10%),0)</f>
        <v>0</v>
      </c>
      <c r="BK28" s="85">
        <f>IF(H28&lt;&gt;0,IF($C$18="SI",((('Motore 2021'!$B$47+'Motore 2021'!$B$50+'Motore 2021'!$B$53)/365)*$F$14)+(((('Motore 2021'!$B$47+'Motore 2021'!$B$50+'Motore 2021'!$B$53)/365)*$F$14)*10%),(('Motore 2021'!$B$53/365)*$F$14)+(('Motore 2021'!$B$53/365)*$F$14)*10%),0)</f>
        <v>0</v>
      </c>
      <c r="BL28" s="85">
        <f>IF(H28&lt;&gt;0,IF($C$18="SI",((('Motore 2022'!$B$47+'Motore 2022'!$B$50+'Motore 2022'!$B$53)/365)*$F$15),(('Motore 2022'!$B$53/365)*$F$15)),0)</f>
        <v>0</v>
      </c>
      <c r="BM28" s="85">
        <f>IF(H28&lt;&gt;0,IF($C$18="SI",((('Motore 2021'!$B$47+'Motore 2021'!$B$50+'Motore 2021'!$B$53)/365)*$F$14),(('Motore 2021'!$B$53/365)*$F$14)),0)</f>
        <v>0</v>
      </c>
      <c r="BN28" s="85">
        <f>AV28+AX28+AZ28+BB28+BH28</f>
        <v>0</v>
      </c>
      <c r="BO28" s="87">
        <f>AW28+AY28+BA28+BC28+BI28</f>
        <v>0</v>
      </c>
      <c r="BP28" s="41"/>
    </row>
    <row r="29" spans="1:69" x14ac:dyDescent="0.3">
      <c r="A29" s="75" t="s">
        <v>147</v>
      </c>
      <c r="B29" s="52">
        <v>0</v>
      </c>
      <c r="C29" s="52">
        <v>0</v>
      </c>
      <c r="D29" s="52">
        <v>0</v>
      </c>
      <c r="E29" s="52">
        <f t="shared" ref="E29:E77" si="12">IF(H29&lt;&gt;0,1,0)</f>
        <v>0</v>
      </c>
      <c r="F29" s="58" t="s">
        <v>8</v>
      </c>
      <c r="G29" s="72">
        <f t="shared" ref="G29:G77" si="13">C29+D29</f>
        <v>0</v>
      </c>
      <c r="H29" s="72">
        <f t="shared" ref="H29:H77" si="14">IF(B29&gt;0,G29+B29,G29)</f>
        <v>0</v>
      </c>
      <c r="I29" s="73">
        <f t="shared" ref="I29:I77" si="15">IF(B29&lt;&gt;0,C29/B29,C29)</f>
        <v>0</v>
      </c>
      <c r="J29" s="73">
        <f t="shared" ref="J29:J77" si="16">IF(B29&lt;&gt;0,D29/B29,D29)</f>
        <v>0</v>
      </c>
      <c r="K29" s="74">
        <f t="shared" si="0"/>
        <v>0</v>
      </c>
      <c r="L29" s="74">
        <f t="shared" si="1"/>
        <v>0</v>
      </c>
      <c r="M29" s="127">
        <f>IF(K29&lt;'Motore 2022'!$H$28,Ripartizione!K29,'Motore 2022'!$H$28)</f>
        <v>0</v>
      </c>
      <c r="N29" s="127">
        <f>IF(L29&lt;'Motore 2021'!$H$28,Ripartizione!L29,'Motore 2021'!$H$28)</f>
        <v>0</v>
      </c>
      <c r="O29" s="127">
        <f t="shared" si="2"/>
        <v>0</v>
      </c>
      <c r="P29" s="127">
        <f t="shared" si="3"/>
        <v>0</v>
      </c>
      <c r="Q29" s="127">
        <f>ROUND(O29*'Motore 2022'!$E$28,2)</f>
        <v>0</v>
      </c>
      <c r="R29" s="127">
        <f>ROUND(P29*'Motore 2021'!$E$28,2)</f>
        <v>0</v>
      </c>
      <c r="S29" s="127">
        <f>IF((K29-M29)&lt;'Motore 2022'!$H$29,(K29-M29),'Motore 2022'!$H$29)</f>
        <v>0</v>
      </c>
      <c r="T29" s="127">
        <f>IF((L29-N29)&lt;'Motore 2021'!$H$29,(L29-N29),'Motore 2021'!$H$29)</f>
        <v>0</v>
      </c>
      <c r="U29" s="127">
        <f t="shared" si="4"/>
        <v>0</v>
      </c>
      <c r="V29" s="127">
        <f t="shared" si="5"/>
        <v>0</v>
      </c>
      <c r="W29" s="127">
        <f>ROUND(U29*'Motore 2022'!$E$29,2)</f>
        <v>0</v>
      </c>
      <c r="X29" s="127">
        <f>ROUND(V29*'Motore 2021'!$E$29,2)</f>
        <v>0</v>
      </c>
      <c r="Y29" s="127">
        <f>IF(K29-M29-S29&lt;'Motore 2022'!$H$30,(Ripartizione!K29-Ripartizione!M29-Ripartizione!S29),'Motore 2022'!$H$30)</f>
        <v>0</v>
      </c>
      <c r="Z29" s="127">
        <f>IF(L29-N29-T29&lt;'Motore 2021'!$H$30,(Ripartizione!L29-Ripartizione!N29-Ripartizione!T29),'Motore 2021'!$H$30)</f>
        <v>0</v>
      </c>
      <c r="AA29" s="127">
        <f t="shared" si="6"/>
        <v>0</v>
      </c>
      <c r="AB29" s="127">
        <f t="shared" si="7"/>
        <v>0</v>
      </c>
      <c r="AC29" s="127">
        <f>ROUND(AA29*'Motore 2022'!$E$30,2)</f>
        <v>0</v>
      </c>
      <c r="AD29" s="127">
        <f>ROUND(AB29*'Motore 2021'!$E$30,2)</f>
        <v>0</v>
      </c>
      <c r="AE29" s="127">
        <f>IF((K29-M29-S29-Y29)&lt;'Motore 2022'!$H$31, (K29-M29-S29-Y29),'Motore 2022'!$H$31)</f>
        <v>0</v>
      </c>
      <c r="AF29" s="127">
        <f>IF((L29-N29-T29-Z29)&lt;'Motore 2021'!$H$31, (L29-N29-T29-Z29),'Motore 2021'!$H$31)</f>
        <v>0</v>
      </c>
      <c r="AG29" s="127">
        <f t="shared" si="8"/>
        <v>0</v>
      </c>
      <c r="AH29" s="127">
        <f t="shared" si="9"/>
        <v>0</v>
      </c>
      <c r="AI29" s="127">
        <f>ROUND(AG29*'Motore 2022'!$E$31,2)</f>
        <v>0</v>
      </c>
      <c r="AJ29" s="127">
        <f>ROUND(AH29*'Motore 2021'!$E$31,2)</f>
        <v>0</v>
      </c>
      <c r="AK29" s="127">
        <f t="shared" ref="AK29:AK77" si="17">(K29-M29-S29-Y29-AE29)</f>
        <v>0</v>
      </c>
      <c r="AL29" s="127">
        <f t="shared" ref="AL29:AL77" si="18">(L29-N29-T29-Z29-AF29)</f>
        <v>0</v>
      </c>
      <c r="AM29" s="127">
        <f t="shared" si="10"/>
        <v>0</v>
      </c>
      <c r="AN29" s="127">
        <f t="shared" si="11"/>
        <v>0</v>
      </c>
      <c r="AO29" s="127">
        <f>ROUND(AM29*'Motore 2022'!$E$32,2)</f>
        <v>0</v>
      </c>
      <c r="AP29" s="127">
        <f>ROUND(AN29*'Motore 2021'!$E$32,2)</f>
        <v>0</v>
      </c>
      <c r="AQ29" s="50">
        <f>IF(B29&lt;&gt;0,((Q29+R29)*Ripartizione!B29),Q29+R29)</f>
        <v>0</v>
      </c>
      <c r="AR29" s="50">
        <f>IF(B29&lt;&gt;0,((Ripartizione!B29*W29)+(Ripartizione!B29*X29)), W29+X29)</f>
        <v>0</v>
      </c>
      <c r="AS29" s="50">
        <f t="shared" ref="AS29:AS77" si="19">IF(B29&lt;&gt;0,((AC29*B29)+(AD29*B29)),AC29+AD29)</f>
        <v>0</v>
      </c>
      <c r="AT29" s="50">
        <f>IF(B29&lt;&gt;0,((Ripartizione!B29*AI29)+(Ripartizione!B29*AJ29)), AI29+AJ29)</f>
        <v>0</v>
      </c>
      <c r="AU29" s="50">
        <f>IF(B29&lt;&gt;0,((Ripartizione!B29*AO29)+(Ripartizione!B29*AP29)), AO29+AP29)</f>
        <v>0</v>
      </c>
      <c r="AV29" s="50">
        <f t="shared" ref="AV29:AV77" si="20">SUM(AQ29:AU29)</f>
        <v>0</v>
      </c>
      <c r="AW29" s="50">
        <f t="shared" ref="AW29:AW77" si="21">SUM(AQ29:AU29)+(SUM(AQ29:AU29)*10%)</f>
        <v>0</v>
      </c>
      <c r="AX29" s="50">
        <f>IF($C$18="SI",((C29*'Motore 2021'!$B$35) + (D29*'Motore 2021'!$B$35)),0)</f>
        <v>0</v>
      </c>
      <c r="AY29" s="51">
        <f>IF($C$18="SI",((C29*'Motore 2021'!$B$35)+(C29*'Motore 2021'!$B$35)*10% + (D29*'Motore 2021'!$B$35)+(D29*'Motore 2021'!$B$35)*10%),0)</f>
        <v>0</v>
      </c>
      <c r="AZ29" s="81">
        <f>IF($C$18="SI",(((C29*'Motore 2021'!$B$38))+((D29*'Motore 2021'!$B$38))),0)</f>
        <v>0</v>
      </c>
      <c r="BA29" s="51">
        <f>IF($C$18="SI",(((C29*'Motore 2021'!$B$38)+((C29*'Motore 2021'!$B$38)*10%))+((D29*'Motore 2021'!$B$38)+((D29*'Motore 2021'!$B$38)*10%))),0)</f>
        <v>0</v>
      </c>
      <c r="BB29" s="51">
        <f t="shared" ref="BB29:BB77" si="22">BD29+BE29</f>
        <v>0</v>
      </c>
      <c r="BC29" s="85">
        <f t="shared" ref="BC29:BC77" si="23">BF29+BG29</f>
        <v>0</v>
      </c>
      <c r="BD29" s="85">
        <f>IF($C$18="SI",(C29*3*('Motore 2021'!$B$41+'Motore 2021'!$B$42+'Motore 2021'!$B$43+'Motore 2021'!$B$44)),(C29*1*('Motore 2021'!$B$41+'Motore 2021'!$B$42+'Motore 2021'!$B$43+'Motore 2021'!$B$44)))</f>
        <v>0</v>
      </c>
      <c r="BE29" s="86">
        <f>IF($C$18="SI",(D29*3*('Motore 2021'!$B$41+'Motore 2021'!$B$42+'Motore 2021'!$D$43+'Motore 2021'!$B$44)),(D29*1*('Motore 2021'!$B$41+'Motore 2021'!$B$42+'Motore 2021'!$D$43+'Motore 2021'!$B$44)))</f>
        <v>0</v>
      </c>
      <c r="BF29" s="85">
        <f>IF($C$18="SI",(C29*3*('Motore 2021'!$B$41+'Motore 2021'!$B$42+'Motore 2021'!$B$43+'Motore 2021'!$B$44))+((C29*3*('Motore 2021'!$B$41+'Motore 2021'!$B$42+'Motore 2021'!$B$43+'Motore 2021'!$B$44))*10%),(C29*1*('Motore 2021'!$B$41+'Motore 2021'!$B$42+'Motore 2021'!$B$43+'Motore 2021'!$B$44))+((C29*1*('Motore 2021'!$B$41+'Motore 2021'!$B$42+'Motore 2021'!$B$43+'Motore 2021'!$B$44))*10%))</f>
        <v>0</v>
      </c>
      <c r="BG29" s="85">
        <f>IF($C$18="SI",(D29*3*('Motore 2021'!$B$41+'Motore 2021'!$B$42+'Motore 2021'!$D$43+'Motore 2021'!$B$44))+((D29*3*('Motore 2021'!$B$41+'Motore 2021'!$B$42+'Motore 2021'!$D$43+'Motore 2021'!$B$44))*10%),(D29*1*('Motore 2021'!$B$41+'Motore 2021'!$B$42+'Motore 2021'!$D$43+'Motore 2021'!$B$44))+((D29*1*('Motore 2021'!$B$41+'Motore 2021'!$B$42+'Motore 2021'!$D$43+'Motore 2021'!$B$44))*10%))</f>
        <v>0</v>
      </c>
      <c r="BH29" s="85">
        <f t="shared" ref="BH29:BH77" si="24">BL29</f>
        <v>0</v>
      </c>
      <c r="BI29" s="85">
        <f t="shared" ref="BI29:BI77" si="25">BJ29+BK29</f>
        <v>0</v>
      </c>
      <c r="BJ29" s="85">
        <f>IF(H29&lt;&gt;0,IF($C$18="SI",((('Motore 2022'!$B$47+'Motore 2022'!$B$50+'Motore 2022'!$B$53)/365)*$F$15)+(((('Motore 2022'!$B$47+'Motore 2022'!$B$50+'Motore 2021'!$B$53)/365)*$F$15)*10%),(('Motore 2022'!$B$53/365)*$F$15)+(('Motore 2022'!$B$53/365)*$F$15)*10%),0)</f>
        <v>0</v>
      </c>
      <c r="BK29" s="85">
        <f>IF(H29&lt;&gt;0,IF($C$18="SI",((('Motore 2021'!$B$47+'Motore 2021'!$B$50+'Motore 2021'!$B$53)/365)*$F$14)+(((('Motore 2021'!$B$47+'Motore 2021'!$B$50+'Motore 2021'!$B$53)/365)*$F$14)*10%),(('Motore 2021'!$B$53/365)*$F$14)+(('Motore 2021'!$B$53/365)*$F$14)*10%),0)</f>
        <v>0</v>
      </c>
      <c r="BL29" s="85">
        <f>IF(H29&lt;&gt;0,IF($C$18="SI",((('Motore 2022'!$B$47+'Motore 2022'!$B$50+'Motore 2022'!$B$53)/365)*$F$15),(('Motore 2022'!$B$53/365)*$F$15)),0)</f>
        <v>0</v>
      </c>
      <c r="BM29" s="85">
        <f>IF(H29&lt;&gt;0,IF($C$18="SI",((('Motore 2021'!$B$47+'Motore 2021'!$B$50+'Motore 2021'!$B$53)/365)*$F$14),(('Motore 2021'!$B$53/365)*$F$14)),0)</f>
        <v>0</v>
      </c>
      <c r="BN29" s="85">
        <f t="shared" ref="BN29:BN77" si="26">AV29+AX29+AZ29+BB29+BH29</f>
        <v>0</v>
      </c>
      <c r="BO29" s="87">
        <f t="shared" ref="BO29:BO77" si="27">AW29+AY29+BA29+BC29+BI29</f>
        <v>0</v>
      </c>
      <c r="BP29" s="41"/>
    </row>
    <row r="30" spans="1:69" x14ac:dyDescent="0.3">
      <c r="A30" s="75" t="s">
        <v>0</v>
      </c>
      <c r="B30" s="52">
        <v>0</v>
      </c>
      <c r="C30" s="52">
        <v>0</v>
      </c>
      <c r="D30" s="52">
        <v>0</v>
      </c>
      <c r="E30" s="52">
        <f t="shared" si="12"/>
        <v>0</v>
      </c>
      <c r="F30" s="58" t="s">
        <v>8</v>
      </c>
      <c r="G30" s="72">
        <f t="shared" si="13"/>
        <v>0</v>
      </c>
      <c r="H30" s="72">
        <f t="shared" si="14"/>
        <v>0</v>
      </c>
      <c r="I30" s="73">
        <f t="shared" si="15"/>
        <v>0</v>
      </c>
      <c r="J30" s="73">
        <f t="shared" si="16"/>
        <v>0</v>
      </c>
      <c r="K30" s="74">
        <f t="shared" si="0"/>
        <v>0</v>
      </c>
      <c r="L30" s="74">
        <f t="shared" si="1"/>
        <v>0</v>
      </c>
      <c r="M30" s="127">
        <f>IF(K30&lt;'Motore 2022'!$H$28,Ripartizione!K30,'Motore 2022'!$H$28)</f>
        <v>0</v>
      </c>
      <c r="N30" s="127">
        <f>IF(L30&lt;'Motore 2021'!$H$28,Ripartizione!L30,'Motore 2021'!$H$28)</f>
        <v>0</v>
      </c>
      <c r="O30" s="127">
        <f t="shared" si="2"/>
        <v>0</v>
      </c>
      <c r="P30" s="127">
        <f t="shared" si="3"/>
        <v>0</v>
      </c>
      <c r="Q30" s="127">
        <f>ROUND(O30*'Motore 2022'!$E$28,2)</f>
        <v>0</v>
      </c>
      <c r="R30" s="127">
        <f>ROUND(P30*'Motore 2021'!$E$28,2)</f>
        <v>0</v>
      </c>
      <c r="S30" s="127">
        <f>IF((K30-M30)&lt;'Motore 2022'!$H$29,(K30-M30),'Motore 2022'!$H$29)</f>
        <v>0</v>
      </c>
      <c r="T30" s="127">
        <f>IF((L30-N30)&lt;'Motore 2021'!$H$29,(L30-N30),'Motore 2021'!$H$29)</f>
        <v>0</v>
      </c>
      <c r="U30" s="127">
        <f t="shared" si="4"/>
        <v>0</v>
      </c>
      <c r="V30" s="127">
        <f t="shared" si="5"/>
        <v>0</v>
      </c>
      <c r="W30" s="127">
        <f>ROUND(U30*'Motore 2022'!$E$29,2)</f>
        <v>0</v>
      </c>
      <c r="X30" s="127">
        <f>ROUND(V30*'Motore 2021'!$E$29,2)</f>
        <v>0</v>
      </c>
      <c r="Y30" s="127">
        <f>IF(K30-M30-S30&lt;'Motore 2022'!$H$30,(Ripartizione!K30-Ripartizione!M30-Ripartizione!S30),'Motore 2022'!$H$30)</f>
        <v>0</v>
      </c>
      <c r="Z30" s="127">
        <f>IF(L30-N30-T30&lt;'Motore 2021'!$H$30,(Ripartizione!L30-Ripartizione!N30-Ripartizione!T30),'Motore 2021'!$H$30)</f>
        <v>0</v>
      </c>
      <c r="AA30" s="127">
        <f t="shared" si="6"/>
        <v>0</v>
      </c>
      <c r="AB30" s="127">
        <f t="shared" si="7"/>
        <v>0</v>
      </c>
      <c r="AC30" s="127">
        <f>ROUND(AA30*'Motore 2022'!$E$30,2)</f>
        <v>0</v>
      </c>
      <c r="AD30" s="127">
        <f>ROUND(AB30*'Motore 2021'!$E$30,2)</f>
        <v>0</v>
      </c>
      <c r="AE30" s="127">
        <f>IF((K30-M30-S30-Y30)&lt;'Motore 2022'!$H$31, (K30-M30-S30-Y30),'Motore 2022'!$H$31)</f>
        <v>0</v>
      </c>
      <c r="AF30" s="127">
        <f>IF((L30-N30-T30-Z30)&lt;'Motore 2021'!$H$31, (L30-N30-T30-Z30),'Motore 2021'!$H$31)</f>
        <v>0</v>
      </c>
      <c r="AG30" s="127">
        <f t="shared" si="8"/>
        <v>0</v>
      </c>
      <c r="AH30" s="127">
        <f t="shared" si="9"/>
        <v>0</v>
      </c>
      <c r="AI30" s="127">
        <f>ROUND(AG30*'Motore 2022'!$E$31,2)</f>
        <v>0</v>
      </c>
      <c r="AJ30" s="127">
        <f>ROUND(AH30*'Motore 2021'!$E$31,2)</f>
        <v>0</v>
      </c>
      <c r="AK30" s="127">
        <f t="shared" si="17"/>
        <v>0</v>
      </c>
      <c r="AL30" s="127">
        <f t="shared" si="18"/>
        <v>0</v>
      </c>
      <c r="AM30" s="127">
        <f t="shared" si="10"/>
        <v>0</v>
      </c>
      <c r="AN30" s="127">
        <f t="shared" si="11"/>
        <v>0</v>
      </c>
      <c r="AO30" s="127">
        <f>ROUND(AM30*'Motore 2022'!$E$32,2)</f>
        <v>0</v>
      </c>
      <c r="AP30" s="127">
        <f>ROUND(AN30*'Motore 2021'!$E$32,2)</f>
        <v>0</v>
      </c>
      <c r="AQ30" s="50">
        <f>IF(B30&lt;&gt;0,((Q30+R30)*Ripartizione!B30),Q30+R30)</f>
        <v>0</v>
      </c>
      <c r="AR30" s="50">
        <f>IF(B30&lt;&gt;0,((Ripartizione!B30*W30)+(Ripartizione!B30*X30)), W30+X30)</f>
        <v>0</v>
      </c>
      <c r="AS30" s="50">
        <f t="shared" si="19"/>
        <v>0</v>
      </c>
      <c r="AT30" s="50">
        <f>IF(B30&lt;&gt;0,((Ripartizione!B30*AI30)+(Ripartizione!B30*AJ30)), AI30+AJ30)</f>
        <v>0</v>
      </c>
      <c r="AU30" s="50">
        <f>IF(B30&lt;&gt;0,((Ripartizione!B30*AO30)+(Ripartizione!B30*AP30)), AO30+AP30)</f>
        <v>0</v>
      </c>
      <c r="AV30" s="50">
        <f t="shared" si="20"/>
        <v>0</v>
      </c>
      <c r="AW30" s="50">
        <f t="shared" si="21"/>
        <v>0</v>
      </c>
      <c r="AX30" s="50">
        <f>IF($C$18="SI",((C30*'Motore 2021'!$B$35) + (D30*'Motore 2021'!$B$35)),0)</f>
        <v>0</v>
      </c>
      <c r="AY30" s="51">
        <f>IF($C$18="SI",((C30*'Motore 2021'!$B$35)+(C30*'Motore 2021'!$B$35)*10% + (D30*'Motore 2021'!$B$35)+(D30*'Motore 2021'!$B$35)*10%),0)</f>
        <v>0</v>
      </c>
      <c r="AZ30" s="81">
        <f>IF($C$18="SI",(((C30*'Motore 2021'!$B$38))+((D30*'Motore 2021'!$B$38))),0)</f>
        <v>0</v>
      </c>
      <c r="BA30" s="51">
        <f>IF($C$18="SI",(((C30*'Motore 2021'!$B$38)+((C30*'Motore 2021'!$B$38)*10%))+((D30*'Motore 2021'!$B$38)+((D30*'Motore 2021'!$B$38)*10%))),0)</f>
        <v>0</v>
      </c>
      <c r="BB30" s="51">
        <f t="shared" si="22"/>
        <v>0</v>
      </c>
      <c r="BC30" s="85">
        <f t="shared" si="23"/>
        <v>0</v>
      </c>
      <c r="BD30" s="85">
        <f>IF($C$18="SI",(C30*3*('Motore 2021'!$B$41+'Motore 2021'!$B$42+'Motore 2021'!$B$43+'Motore 2021'!$B$44)),(C30*1*('Motore 2021'!$B$41+'Motore 2021'!$B$42+'Motore 2021'!$B$43+'Motore 2021'!$B$44)))</f>
        <v>0</v>
      </c>
      <c r="BE30" s="86">
        <f>IF($C$18="SI",(D30*3*('Motore 2021'!$B$41+'Motore 2021'!$B$42+'Motore 2021'!$D$43+'Motore 2021'!$B$44)),(D30*1*('Motore 2021'!$B$41+'Motore 2021'!$B$42+'Motore 2021'!$D$43+'Motore 2021'!$B$44)))</f>
        <v>0</v>
      </c>
      <c r="BF30" s="85">
        <f>IF($C$18="SI",(C30*3*('Motore 2021'!$B$41+'Motore 2021'!$B$42+'Motore 2021'!$B$43+'Motore 2021'!$B$44))+((C30*3*('Motore 2021'!$B$41+'Motore 2021'!$B$42+'Motore 2021'!$B$43+'Motore 2021'!$B$44))*10%),(C30*1*('Motore 2021'!$B$41+'Motore 2021'!$B$42+'Motore 2021'!$B$43+'Motore 2021'!$B$44))+((C30*1*('Motore 2021'!$B$41+'Motore 2021'!$B$42+'Motore 2021'!$B$43+'Motore 2021'!$B$44))*10%))</f>
        <v>0</v>
      </c>
      <c r="BG30" s="85">
        <f>IF($C$18="SI",(D30*3*('Motore 2021'!$B$41+'Motore 2021'!$B$42+'Motore 2021'!$D$43+'Motore 2021'!$B$44))+((D30*3*('Motore 2021'!$B$41+'Motore 2021'!$B$42+'Motore 2021'!$D$43+'Motore 2021'!$B$44))*10%),(D30*1*('Motore 2021'!$B$41+'Motore 2021'!$B$42+'Motore 2021'!$D$43+'Motore 2021'!$B$44))+((D30*1*('Motore 2021'!$B$41+'Motore 2021'!$B$42+'Motore 2021'!$D$43+'Motore 2021'!$B$44))*10%))</f>
        <v>0</v>
      </c>
      <c r="BH30" s="85">
        <f t="shared" si="24"/>
        <v>0</v>
      </c>
      <c r="BI30" s="85">
        <f t="shared" si="25"/>
        <v>0</v>
      </c>
      <c r="BJ30" s="85">
        <f>IF(H30&lt;&gt;0,IF($C$18="SI",((('Motore 2022'!$B$47+'Motore 2022'!$B$50+'Motore 2022'!$B$53)/365)*$F$15)+(((('Motore 2022'!$B$47+'Motore 2022'!$B$50+'Motore 2021'!$B$53)/365)*$F$15)*10%),(('Motore 2022'!$B$53/365)*$F$15)+(('Motore 2022'!$B$53/365)*$F$15)*10%),0)</f>
        <v>0</v>
      </c>
      <c r="BK30" s="85">
        <f>IF(H30&lt;&gt;0,IF($C$18="SI",((('Motore 2021'!$B$47+'Motore 2021'!$B$50+'Motore 2021'!$B$53)/365)*$F$14)+(((('Motore 2021'!$B$47+'Motore 2021'!$B$50+'Motore 2021'!$B$53)/365)*$F$14)*10%),(('Motore 2021'!$B$53/365)*$F$14)+(('Motore 2021'!$B$53/365)*$F$14)*10%),0)</f>
        <v>0</v>
      </c>
      <c r="BL30" s="85">
        <f>IF(H30&lt;&gt;0,IF($C$18="SI",((('Motore 2022'!$B$47+'Motore 2022'!$B$50+'Motore 2022'!$B$53)/365)*$F$15),(('Motore 2022'!$B$53/365)*$F$15)),0)</f>
        <v>0</v>
      </c>
      <c r="BM30" s="85">
        <f>IF(H30&lt;&gt;0,IF($C$18="SI",((('Motore 2021'!$B$47+'Motore 2021'!$B$50+'Motore 2021'!$B$53)/365)*$F$14),(('Motore 2021'!$B$53/365)*$F$14)),0)</f>
        <v>0</v>
      </c>
      <c r="BN30" s="85">
        <f t="shared" si="26"/>
        <v>0</v>
      </c>
      <c r="BO30" s="87">
        <f t="shared" si="27"/>
        <v>0</v>
      </c>
      <c r="BP30" s="41"/>
    </row>
    <row r="31" spans="1:69" x14ac:dyDescent="0.3">
      <c r="A31" s="75" t="s">
        <v>1</v>
      </c>
      <c r="B31" s="52">
        <v>0</v>
      </c>
      <c r="C31" s="52">
        <v>0</v>
      </c>
      <c r="D31" s="52">
        <v>0</v>
      </c>
      <c r="E31" s="52">
        <f t="shared" si="12"/>
        <v>0</v>
      </c>
      <c r="F31" s="58" t="s">
        <v>8</v>
      </c>
      <c r="G31" s="72">
        <f t="shared" si="13"/>
        <v>0</v>
      </c>
      <c r="H31" s="72">
        <f t="shared" si="14"/>
        <v>0</v>
      </c>
      <c r="I31" s="73">
        <f t="shared" si="15"/>
        <v>0</v>
      </c>
      <c r="J31" s="73">
        <f t="shared" si="16"/>
        <v>0</v>
      </c>
      <c r="K31" s="74">
        <f t="shared" si="0"/>
        <v>0</v>
      </c>
      <c r="L31" s="74">
        <f t="shared" si="1"/>
        <v>0</v>
      </c>
      <c r="M31" s="127">
        <f>IF(K31&lt;'Motore 2022'!$H$28,Ripartizione!K31,'Motore 2022'!$H$28)</f>
        <v>0</v>
      </c>
      <c r="N31" s="127">
        <f>IF(L31&lt;'Motore 2021'!$H$28,Ripartizione!L31,'Motore 2021'!$H$28)</f>
        <v>0</v>
      </c>
      <c r="O31" s="127">
        <f t="shared" si="2"/>
        <v>0</v>
      </c>
      <c r="P31" s="127">
        <f t="shared" si="3"/>
        <v>0</v>
      </c>
      <c r="Q31" s="127">
        <f>ROUND(O31*'Motore 2022'!$E$28,2)</f>
        <v>0</v>
      </c>
      <c r="R31" s="127">
        <f>ROUND(P31*'Motore 2021'!$E$28,2)</f>
        <v>0</v>
      </c>
      <c r="S31" s="127">
        <f>IF((K31-M31)&lt;'Motore 2022'!$H$29,(K31-M31),'Motore 2022'!$H$29)</f>
        <v>0</v>
      </c>
      <c r="T31" s="127">
        <f>IF((L31-N31)&lt;'Motore 2021'!$H$29,(L31-N31),'Motore 2021'!$H$29)</f>
        <v>0</v>
      </c>
      <c r="U31" s="127">
        <f t="shared" si="4"/>
        <v>0</v>
      </c>
      <c r="V31" s="127">
        <f t="shared" si="5"/>
        <v>0</v>
      </c>
      <c r="W31" s="127">
        <f>ROUND(U31*'Motore 2022'!$E$29,2)</f>
        <v>0</v>
      </c>
      <c r="X31" s="127">
        <f>ROUND(V31*'Motore 2021'!$E$29,2)</f>
        <v>0</v>
      </c>
      <c r="Y31" s="127">
        <f>IF(K31-M31-S31&lt;'Motore 2022'!$H$30,(Ripartizione!K31-Ripartizione!M31-Ripartizione!S31),'Motore 2022'!$H$30)</f>
        <v>0</v>
      </c>
      <c r="Z31" s="127">
        <f>IF(L31-N31-T31&lt;'Motore 2021'!$H$30,(Ripartizione!L31-Ripartizione!N31-Ripartizione!T31),'Motore 2021'!$H$30)</f>
        <v>0</v>
      </c>
      <c r="AA31" s="127">
        <f t="shared" si="6"/>
        <v>0</v>
      </c>
      <c r="AB31" s="127">
        <f t="shared" si="7"/>
        <v>0</v>
      </c>
      <c r="AC31" s="127">
        <f>ROUND(AA31*'Motore 2022'!$E$30,2)</f>
        <v>0</v>
      </c>
      <c r="AD31" s="127">
        <f>ROUND(AB31*'Motore 2021'!$E$30,2)</f>
        <v>0</v>
      </c>
      <c r="AE31" s="127">
        <f>IF((K31-M31-S31-Y31)&lt;'Motore 2022'!$H$31, (K31-M31-S31-Y31),'Motore 2022'!$H$31)</f>
        <v>0</v>
      </c>
      <c r="AF31" s="127">
        <f>IF((L31-N31-T31-Z31)&lt;'Motore 2021'!$H$31, (L31-N31-T31-Z31),'Motore 2021'!$H$31)</f>
        <v>0</v>
      </c>
      <c r="AG31" s="127">
        <f t="shared" si="8"/>
        <v>0</v>
      </c>
      <c r="AH31" s="127">
        <f t="shared" si="9"/>
        <v>0</v>
      </c>
      <c r="AI31" s="127">
        <f>ROUND(AG31*'Motore 2022'!$E$31,2)</f>
        <v>0</v>
      </c>
      <c r="AJ31" s="127">
        <f>ROUND(AH31*'Motore 2021'!$E$31,2)</f>
        <v>0</v>
      </c>
      <c r="AK31" s="127">
        <f t="shared" si="17"/>
        <v>0</v>
      </c>
      <c r="AL31" s="127">
        <f t="shared" si="18"/>
        <v>0</v>
      </c>
      <c r="AM31" s="127">
        <f t="shared" si="10"/>
        <v>0</v>
      </c>
      <c r="AN31" s="127">
        <f t="shared" si="11"/>
        <v>0</v>
      </c>
      <c r="AO31" s="127">
        <f>ROUND(AM31*'Motore 2022'!$E$32,2)</f>
        <v>0</v>
      </c>
      <c r="AP31" s="127">
        <f>ROUND(AN31*'Motore 2021'!$E$32,2)</f>
        <v>0</v>
      </c>
      <c r="AQ31" s="50">
        <f>IF(B31&lt;&gt;0,((Q31+R31)*Ripartizione!B31),Q31+R31)</f>
        <v>0</v>
      </c>
      <c r="AR31" s="50">
        <f>IF(B31&lt;&gt;0,((Ripartizione!B31*W31)+(Ripartizione!B31*X31)), W31+X31)</f>
        <v>0</v>
      </c>
      <c r="AS31" s="50">
        <f t="shared" si="19"/>
        <v>0</v>
      </c>
      <c r="AT31" s="50">
        <f>IF(B31&lt;&gt;0,((Ripartizione!B31*AI31)+(Ripartizione!B31*AJ31)), AI31+AJ31)</f>
        <v>0</v>
      </c>
      <c r="AU31" s="50">
        <f>IF(B31&lt;&gt;0,((Ripartizione!B31*AO31)+(Ripartizione!B31*AP31)), AO31+AP31)</f>
        <v>0</v>
      </c>
      <c r="AV31" s="50">
        <f t="shared" si="20"/>
        <v>0</v>
      </c>
      <c r="AW31" s="50">
        <f t="shared" si="21"/>
        <v>0</v>
      </c>
      <c r="AX31" s="50">
        <f>IF($C$18="SI",((C31*'Motore 2021'!$B$35) + (D31*'Motore 2021'!$B$35)),0)</f>
        <v>0</v>
      </c>
      <c r="AY31" s="51">
        <f>IF($C$18="SI",((C31*'Motore 2021'!$B$35)+(C31*'Motore 2021'!$B$35)*10% + (D31*'Motore 2021'!$B$35)+(D31*'Motore 2021'!$B$35)*10%),0)</f>
        <v>0</v>
      </c>
      <c r="AZ31" s="81">
        <f>IF($C$18="SI",(((C31*'Motore 2021'!$B$38))+((D31*'Motore 2021'!$B$38))),0)</f>
        <v>0</v>
      </c>
      <c r="BA31" s="51">
        <f>IF($C$18="SI",(((C31*'Motore 2021'!$B$38)+((C31*'Motore 2021'!$B$38)*10%))+((D31*'Motore 2021'!$B$38)+((D31*'Motore 2021'!$B$38)*10%))),0)</f>
        <v>0</v>
      </c>
      <c r="BB31" s="51">
        <f t="shared" si="22"/>
        <v>0</v>
      </c>
      <c r="BC31" s="85">
        <f t="shared" si="23"/>
        <v>0</v>
      </c>
      <c r="BD31" s="85">
        <f>IF($C$18="SI",(C31*3*('Motore 2021'!$B$41+'Motore 2021'!$B$42+'Motore 2021'!$B$43+'Motore 2021'!$B$44)),(C31*1*('Motore 2021'!$B$41+'Motore 2021'!$B$42+'Motore 2021'!$B$43+'Motore 2021'!$B$44)))</f>
        <v>0</v>
      </c>
      <c r="BE31" s="86">
        <f>IF($C$18="SI",(D31*3*('Motore 2021'!$B$41+'Motore 2021'!$B$42+'Motore 2021'!$D$43+'Motore 2021'!$B$44)),(D31*1*('Motore 2021'!$B$41+'Motore 2021'!$B$42+'Motore 2021'!$D$43+'Motore 2021'!$B$44)))</f>
        <v>0</v>
      </c>
      <c r="BF31" s="85">
        <f>IF($C$18="SI",(C31*3*('Motore 2021'!$B$41+'Motore 2021'!$B$42+'Motore 2021'!$B$43+'Motore 2021'!$B$44))+((C31*3*('Motore 2021'!$B$41+'Motore 2021'!$B$42+'Motore 2021'!$B$43+'Motore 2021'!$B$44))*10%),(C31*1*('Motore 2021'!$B$41+'Motore 2021'!$B$42+'Motore 2021'!$B$43+'Motore 2021'!$B$44))+((C31*1*('Motore 2021'!$B$41+'Motore 2021'!$B$42+'Motore 2021'!$B$43+'Motore 2021'!$B$44))*10%))</f>
        <v>0</v>
      </c>
      <c r="BG31" s="85">
        <f>IF($C$18="SI",(D31*3*('Motore 2021'!$B$41+'Motore 2021'!$B$42+'Motore 2021'!$D$43+'Motore 2021'!$B$44))+((D31*3*('Motore 2021'!$B$41+'Motore 2021'!$B$42+'Motore 2021'!$D$43+'Motore 2021'!$B$44))*10%),(D31*1*('Motore 2021'!$B$41+'Motore 2021'!$B$42+'Motore 2021'!$D$43+'Motore 2021'!$B$44))+((D31*1*('Motore 2021'!$B$41+'Motore 2021'!$B$42+'Motore 2021'!$D$43+'Motore 2021'!$B$44))*10%))</f>
        <v>0</v>
      </c>
      <c r="BH31" s="85">
        <f t="shared" si="24"/>
        <v>0</v>
      </c>
      <c r="BI31" s="85">
        <f t="shared" si="25"/>
        <v>0</v>
      </c>
      <c r="BJ31" s="85">
        <f>IF(H31&lt;&gt;0,IF($C$18="SI",((('Motore 2022'!$B$47+'Motore 2022'!$B$50+'Motore 2022'!$B$53)/365)*$F$15)+(((('Motore 2022'!$B$47+'Motore 2022'!$B$50+'Motore 2021'!$B$53)/365)*$F$15)*10%),(('Motore 2022'!$B$53/365)*$F$15)+(('Motore 2022'!$B$53/365)*$F$15)*10%),0)</f>
        <v>0</v>
      </c>
      <c r="BK31" s="85">
        <f>IF(H31&lt;&gt;0,IF($C$18="SI",((('Motore 2021'!$B$47+'Motore 2021'!$B$50+'Motore 2021'!$B$53)/365)*$F$14)+(((('Motore 2021'!$B$47+'Motore 2021'!$B$50+'Motore 2021'!$B$53)/365)*$F$14)*10%),(('Motore 2021'!$B$53/365)*$F$14)+(('Motore 2021'!$B$53/365)*$F$14)*10%),0)</f>
        <v>0</v>
      </c>
      <c r="BL31" s="85">
        <f>IF(H31&lt;&gt;0,IF($C$18="SI",((('Motore 2022'!$B$47+'Motore 2022'!$B$50+'Motore 2022'!$B$53)/365)*$F$15),(('Motore 2022'!$B$53/365)*$F$15)),0)</f>
        <v>0</v>
      </c>
      <c r="BM31" s="85">
        <f>IF(H31&lt;&gt;0,IF($C$18="SI",((('Motore 2021'!$B$47+'Motore 2021'!$B$50+'Motore 2021'!$B$53)/365)*$F$14),(('Motore 2021'!$B$53/365)*$F$14)),0)</f>
        <v>0</v>
      </c>
      <c r="BN31" s="85">
        <f t="shared" si="26"/>
        <v>0</v>
      </c>
      <c r="BO31" s="87">
        <f t="shared" si="27"/>
        <v>0</v>
      </c>
      <c r="BP31" s="41"/>
    </row>
    <row r="32" spans="1:69" x14ac:dyDescent="0.3">
      <c r="A32" s="75" t="s">
        <v>2</v>
      </c>
      <c r="B32" s="52">
        <v>0</v>
      </c>
      <c r="C32" s="52">
        <v>0</v>
      </c>
      <c r="D32" s="52">
        <v>0</v>
      </c>
      <c r="E32" s="52">
        <f t="shared" si="12"/>
        <v>0</v>
      </c>
      <c r="F32" s="58" t="s">
        <v>8</v>
      </c>
      <c r="G32" s="72">
        <f t="shared" si="13"/>
        <v>0</v>
      </c>
      <c r="H32" s="72">
        <f t="shared" si="14"/>
        <v>0</v>
      </c>
      <c r="I32" s="73">
        <f t="shared" si="15"/>
        <v>0</v>
      </c>
      <c r="J32" s="73">
        <f t="shared" si="16"/>
        <v>0</v>
      </c>
      <c r="K32" s="74">
        <f t="shared" si="0"/>
        <v>0</v>
      </c>
      <c r="L32" s="74">
        <f t="shared" si="1"/>
        <v>0</v>
      </c>
      <c r="M32" s="127">
        <f>IF(K32&lt;'Motore 2022'!$H$28,Ripartizione!K32,'Motore 2022'!$H$28)</f>
        <v>0</v>
      </c>
      <c r="N32" s="127">
        <f>IF(L32&lt;'Motore 2021'!$H$28,Ripartizione!L32,'Motore 2021'!$H$28)</f>
        <v>0</v>
      </c>
      <c r="O32" s="127">
        <f t="shared" si="2"/>
        <v>0</v>
      </c>
      <c r="P32" s="127">
        <f t="shared" si="3"/>
        <v>0</v>
      </c>
      <c r="Q32" s="127">
        <f>ROUND(O32*'Motore 2022'!$E$28,2)</f>
        <v>0</v>
      </c>
      <c r="R32" s="127">
        <f>ROUND(P32*'Motore 2021'!$E$28,2)</f>
        <v>0</v>
      </c>
      <c r="S32" s="127">
        <f>IF((K32-M32)&lt;'Motore 2022'!$H$29,(K32-M32),'Motore 2022'!$H$29)</f>
        <v>0</v>
      </c>
      <c r="T32" s="127">
        <f>IF((L32-N32)&lt;'Motore 2021'!$H$29,(L32-N32),'Motore 2021'!$H$29)</f>
        <v>0</v>
      </c>
      <c r="U32" s="127">
        <f t="shared" si="4"/>
        <v>0</v>
      </c>
      <c r="V32" s="127">
        <f t="shared" si="5"/>
        <v>0</v>
      </c>
      <c r="W32" s="127">
        <f>ROUND(U32*'Motore 2022'!$E$29,2)</f>
        <v>0</v>
      </c>
      <c r="X32" s="127">
        <f>ROUND(V32*'Motore 2021'!$E$29,2)</f>
        <v>0</v>
      </c>
      <c r="Y32" s="127">
        <f>IF(K32-M32-S32&lt;'Motore 2022'!$H$30,(Ripartizione!K32-Ripartizione!M32-Ripartizione!S32),'Motore 2022'!$H$30)</f>
        <v>0</v>
      </c>
      <c r="Z32" s="127">
        <f>IF(L32-N32-T32&lt;'Motore 2021'!$H$30,(Ripartizione!L32-Ripartizione!N32-Ripartizione!T32),'Motore 2021'!$H$30)</f>
        <v>0</v>
      </c>
      <c r="AA32" s="127">
        <f t="shared" si="6"/>
        <v>0</v>
      </c>
      <c r="AB32" s="127">
        <f t="shared" si="7"/>
        <v>0</v>
      </c>
      <c r="AC32" s="127">
        <f>ROUND(AA32*'Motore 2022'!$E$30,2)</f>
        <v>0</v>
      </c>
      <c r="AD32" s="127">
        <f>ROUND(AB32*'Motore 2021'!$E$30,2)</f>
        <v>0</v>
      </c>
      <c r="AE32" s="127">
        <f>IF((K32-M32-S32-Y32)&lt;'Motore 2022'!$H$31, (K32-M32-S32-Y32),'Motore 2022'!$H$31)</f>
        <v>0</v>
      </c>
      <c r="AF32" s="127">
        <f>IF((L32-N32-T32-Z32)&lt;'Motore 2021'!$H$31, (L32-N32-T32-Z32),'Motore 2021'!$H$31)</f>
        <v>0</v>
      </c>
      <c r="AG32" s="127">
        <f t="shared" si="8"/>
        <v>0</v>
      </c>
      <c r="AH32" s="127">
        <f t="shared" si="9"/>
        <v>0</v>
      </c>
      <c r="AI32" s="127">
        <f>ROUND(AG32*'Motore 2022'!$E$31,2)</f>
        <v>0</v>
      </c>
      <c r="AJ32" s="127">
        <f>ROUND(AH32*'Motore 2021'!$E$31,2)</f>
        <v>0</v>
      </c>
      <c r="AK32" s="127">
        <f t="shared" si="17"/>
        <v>0</v>
      </c>
      <c r="AL32" s="127">
        <f t="shared" si="18"/>
        <v>0</v>
      </c>
      <c r="AM32" s="127">
        <f t="shared" si="10"/>
        <v>0</v>
      </c>
      <c r="AN32" s="127">
        <f t="shared" si="11"/>
        <v>0</v>
      </c>
      <c r="AO32" s="127">
        <f>ROUND(AM32*'Motore 2022'!$E$32,2)</f>
        <v>0</v>
      </c>
      <c r="AP32" s="127">
        <f>ROUND(AN32*'Motore 2021'!$E$32,2)</f>
        <v>0</v>
      </c>
      <c r="AQ32" s="50">
        <f>IF(B32&lt;&gt;0,((Q32+R32)*Ripartizione!B32),Q32+R32)</f>
        <v>0</v>
      </c>
      <c r="AR32" s="50">
        <f>IF(B32&lt;&gt;0,((Ripartizione!B32*W32)+(Ripartizione!B32*X32)), W32+X32)</f>
        <v>0</v>
      </c>
      <c r="AS32" s="50">
        <f t="shared" si="19"/>
        <v>0</v>
      </c>
      <c r="AT32" s="50">
        <f>IF(B32&lt;&gt;0,((Ripartizione!B32*AI32)+(Ripartizione!B32*AJ32)), AI32+AJ32)</f>
        <v>0</v>
      </c>
      <c r="AU32" s="50">
        <f>IF(B32&lt;&gt;0,((Ripartizione!B32*AO32)+(Ripartizione!B32*AP32)), AO32+AP32)</f>
        <v>0</v>
      </c>
      <c r="AV32" s="50">
        <f t="shared" si="20"/>
        <v>0</v>
      </c>
      <c r="AW32" s="50">
        <f t="shared" si="21"/>
        <v>0</v>
      </c>
      <c r="AX32" s="50">
        <f>IF($C$18="SI",((C32*'Motore 2021'!$B$35) + (D32*'Motore 2021'!$B$35)),0)</f>
        <v>0</v>
      </c>
      <c r="AY32" s="51">
        <f>IF($C$18="SI",((C32*'Motore 2021'!$B$35)+(C32*'Motore 2021'!$B$35)*10% + (D32*'Motore 2021'!$B$35)+(D32*'Motore 2021'!$B$35)*10%),0)</f>
        <v>0</v>
      </c>
      <c r="AZ32" s="81">
        <f>IF($C$18="SI",(((C32*'Motore 2021'!$B$38))+((D32*'Motore 2021'!$B$38))),0)</f>
        <v>0</v>
      </c>
      <c r="BA32" s="51">
        <f>IF($C$18="SI",(((C32*'Motore 2021'!$B$38)+((C32*'Motore 2021'!$B$38)*10%))+((D32*'Motore 2021'!$B$38)+((D32*'Motore 2021'!$B$38)*10%))),0)</f>
        <v>0</v>
      </c>
      <c r="BB32" s="51">
        <f t="shared" si="22"/>
        <v>0</v>
      </c>
      <c r="BC32" s="85">
        <f t="shared" si="23"/>
        <v>0</v>
      </c>
      <c r="BD32" s="85">
        <f>IF($C$18="SI",(C32*3*('Motore 2021'!$B$41+'Motore 2021'!$B$42+'Motore 2021'!$B$43+'Motore 2021'!$B$44)),(C32*1*('Motore 2021'!$B$41+'Motore 2021'!$B$42+'Motore 2021'!$B$43+'Motore 2021'!$B$44)))</f>
        <v>0</v>
      </c>
      <c r="BE32" s="86">
        <f>IF($C$18="SI",(D32*3*('Motore 2021'!$B$41+'Motore 2021'!$B$42+'Motore 2021'!$D$43+'Motore 2021'!$B$44)),(D32*1*('Motore 2021'!$B$41+'Motore 2021'!$B$42+'Motore 2021'!$D$43+'Motore 2021'!$B$44)))</f>
        <v>0</v>
      </c>
      <c r="BF32" s="85">
        <f>IF($C$18="SI",(C32*3*('Motore 2021'!$B$41+'Motore 2021'!$B$42+'Motore 2021'!$B$43+'Motore 2021'!$B$44))+((C32*3*('Motore 2021'!$B$41+'Motore 2021'!$B$42+'Motore 2021'!$B$43+'Motore 2021'!$B$44))*10%),(C32*1*('Motore 2021'!$B$41+'Motore 2021'!$B$42+'Motore 2021'!$B$43+'Motore 2021'!$B$44))+((C32*1*('Motore 2021'!$B$41+'Motore 2021'!$B$42+'Motore 2021'!$B$43+'Motore 2021'!$B$44))*10%))</f>
        <v>0</v>
      </c>
      <c r="BG32" s="85">
        <f>IF($C$18="SI",(D32*3*('Motore 2021'!$B$41+'Motore 2021'!$B$42+'Motore 2021'!$D$43+'Motore 2021'!$B$44))+((D32*3*('Motore 2021'!$B$41+'Motore 2021'!$B$42+'Motore 2021'!$D$43+'Motore 2021'!$B$44))*10%),(D32*1*('Motore 2021'!$B$41+'Motore 2021'!$B$42+'Motore 2021'!$D$43+'Motore 2021'!$B$44))+((D32*1*('Motore 2021'!$B$41+'Motore 2021'!$B$42+'Motore 2021'!$D$43+'Motore 2021'!$B$44))*10%))</f>
        <v>0</v>
      </c>
      <c r="BH32" s="85">
        <f t="shared" si="24"/>
        <v>0</v>
      </c>
      <c r="BI32" s="85">
        <f t="shared" si="25"/>
        <v>0</v>
      </c>
      <c r="BJ32" s="85">
        <f>IF(H32&lt;&gt;0,IF($C$18="SI",((('Motore 2022'!$B$47+'Motore 2022'!$B$50+'Motore 2022'!$B$53)/365)*$F$15)+(((('Motore 2022'!$B$47+'Motore 2022'!$B$50+'Motore 2021'!$B$53)/365)*$F$15)*10%),(('Motore 2022'!$B$53/365)*$F$15)+(('Motore 2022'!$B$53/365)*$F$15)*10%),0)</f>
        <v>0</v>
      </c>
      <c r="BK32" s="85">
        <f>IF(H32&lt;&gt;0,IF($C$18="SI",((('Motore 2021'!$B$47+'Motore 2021'!$B$50+'Motore 2021'!$B$53)/365)*$F$14)+(((('Motore 2021'!$B$47+'Motore 2021'!$B$50+'Motore 2021'!$B$53)/365)*$F$14)*10%),(('Motore 2021'!$B$53/365)*$F$14)+(('Motore 2021'!$B$53/365)*$F$14)*10%),0)</f>
        <v>0</v>
      </c>
      <c r="BL32" s="85">
        <f>IF(H32&lt;&gt;0,IF($C$18="SI",((('Motore 2022'!$B$47+'Motore 2022'!$B$50+'Motore 2022'!$B$53)/365)*$F$15),(('Motore 2022'!$B$53/365)*$F$15)),0)</f>
        <v>0</v>
      </c>
      <c r="BM32" s="85">
        <f>IF(H32&lt;&gt;0,IF($C$18="SI",((('Motore 2021'!$B$47+'Motore 2021'!$B$50+'Motore 2021'!$B$53)/365)*$F$14),(('Motore 2021'!$B$53/365)*$F$14)),0)</f>
        <v>0</v>
      </c>
      <c r="BN32" s="85">
        <f t="shared" si="26"/>
        <v>0</v>
      </c>
      <c r="BO32" s="87">
        <f t="shared" si="27"/>
        <v>0</v>
      </c>
      <c r="BP32" s="41"/>
    </row>
    <row r="33" spans="1:68" x14ac:dyDescent="0.3">
      <c r="A33" s="75" t="s">
        <v>3</v>
      </c>
      <c r="B33" s="52">
        <v>0</v>
      </c>
      <c r="C33" s="52">
        <v>0</v>
      </c>
      <c r="D33" s="52">
        <v>0</v>
      </c>
      <c r="E33" s="52">
        <f t="shared" si="12"/>
        <v>0</v>
      </c>
      <c r="F33" s="58" t="s">
        <v>8</v>
      </c>
      <c r="G33" s="72">
        <f t="shared" si="13"/>
        <v>0</v>
      </c>
      <c r="H33" s="72">
        <f t="shared" si="14"/>
        <v>0</v>
      </c>
      <c r="I33" s="73">
        <f t="shared" si="15"/>
        <v>0</v>
      </c>
      <c r="J33" s="73">
        <f t="shared" si="16"/>
        <v>0</v>
      </c>
      <c r="K33" s="74">
        <f t="shared" si="0"/>
        <v>0</v>
      </c>
      <c r="L33" s="74">
        <f t="shared" si="1"/>
        <v>0</v>
      </c>
      <c r="M33" s="127">
        <f>IF(K33&lt;'Motore 2022'!$H$28,Ripartizione!K33,'Motore 2022'!$H$28)</f>
        <v>0</v>
      </c>
      <c r="N33" s="127">
        <f>IF(L33&lt;'Motore 2021'!$H$28,Ripartizione!L33,'Motore 2021'!$H$28)</f>
        <v>0</v>
      </c>
      <c r="O33" s="127">
        <f t="shared" si="2"/>
        <v>0</v>
      </c>
      <c r="P33" s="127">
        <f t="shared" si="3"/>
        <v>0</v>
      </c>
      <c r="Q33" s="127">
        <f>ROUND(O33*'Motore 2022'!$E$28,2)</f>
        <v>0</v>
      </c>
      <c r="R33" s="127">
        <f>ROUND(P33*'Motore 2021'!$E$28,2)</f>
        <v>0</v>
      </c>
      <c r="S33" s="127">
        <f>IF((K33-M33)&lt;'Motore 2022'!$H$29,(K33-M33),'Motore 2022'!$H$29)</f>
        <v>0</v>
      </c>
      <c r="T33" s="127">
        <f>IF((L33-N33)&lt;'Motore 2021'!$H$29,(L33-N33),'Motore 2021'!$H$29)</f>
        <v>0</v>
      </c>
      <c r="U33" s="127">
        <f t="shared" si="4"/>
        <v>0</v>
      </c>
      <c r="V33" s="127">
        <f t="shared" si="5"/>
        <v>0</v>
      </c>
      <c r="W33" s="127">
        <f>ROUND(U33*'Motore 2022'!$E$29,2)</f>
        <v>0</v>
      </c>
      <c r="X33" s="127">
        <f>ROUND(V33*'Motore 2021'!$E$29,2)</f>
        <v>0</v>
      </c>
      <c r="Y33" s="127">
        <f>IF(K33-M33-S33&lt;'Motore 2022'!$H$30,(Ripartizione!K33-Ripartizione!M33-Ripartizione!S33),'Motore 2022'!$H$30)</f>
        <v>0</v>
      </c>
      <c r="Z33" s="127">
        <f>IF(L33-N33-T33&lt;'Motore 2021'!$H$30,(Ripartizione!L33-Ripartizione!N33-Ripartizione!T33),'Motore 2021'!$H$30)</f>
        <v>0</v>
      </c>
      <c r="AA33" s="127">
        <f t="shared" si="6"/>
        <v>0</v>
      </c>
      <c r="AB33" s="127">
        <f t="shared" si="7"/>
        <v>0</v>
      </c>
      <c r="AC33" s="127">
        <f>ROUND(AA33*'Motore 2022'!$E$30,2)</f>
        <v>0</v>
      </c>
      <c r="AD33" s="127">
        <f>ROUND(AB33*'Motore 2021'!$E$30,2)</f>
        <v>0</v>
      </c>
      <c r="AE33" s="127">
        <f>IF((K33-M33-S33-Y33)&lt;'Motore 2022'!$H$31, (K33-M33-S33-Y33),'Motore 2022'!$H$31)</f>
        <v>0</v>
      </c>
      <c r="AF33" s="127">
        <f>IF((L33-N33-T33-Z33)&lt;'Motore 2021'!$H$31, (L33-N33-T33-Z33),'Motore 2021'!$H$31)</f>
        <v>0</v>
      </c>
      <c r="AG33" s="127">
        <f t="shared" si="8"/>
        <v>0</v>
      </c>
      <c r="AH33" s="127">
        <f t="shared" si="9"/>
        <v>0</v>
      </c>
      <c r="AI33" s="127">
        <f>ROUND(AG33*'Motore 2022'!$E$31,2)</f>
        <v>0</v>
      </c>
      <c r="AJ33" s="127">
        <f>ROUND(AH33*'Motore 2021'!$E$31,2)</f>
        <v>0</v>
      </c>
      <c r="AK33" s="127">
        <f t="shared" si="17"/>
        <v>0</v>
      </c>
      <c r="AL33" s="127">
        <f t="shared" si="18"/>
        <v>0</v>
      </c>
      <c r="AM33" s="127">
        <f t="shared" si="10"/>
        <v>0</v>
      </c>
      <c r="AN33" s="127">
        <f t="shared" si="11"/>
        <v>0</v>
      </c>
      <c r="AO33" s="127">
        <f>ROUND(AM33*'Motore 2022'!$E$32,2)</f>
        <v>0</v>
      </c>
      <c r="AP33" s="127">
        <f>ROUND(AN33*'Motore 2021'!$E$32,2)</f>
        <v>0</v>
      </c>
      <c r="AQ33" s="50">
        <f>IF(B33&lt;&gt;0,((Q33+R33)*Ripartizione!B33),Q33+R33)</f>
        <v>0</v>
      </c>
      <c r="AR33" s="50">
        <f>IF(B33&lt;&gt;0,((Ripartizione!B33*W33)+(Ripartizione!B33*X33)), W33+X33)</f>
        <v>0</v>
      </c>
      <c r="AS33" s="50">
        <f t="shared" si="19"/>
        <v>0</v>
      </c>
      <c r="AT33" s="50">
        <f>IF(B33&lt;&gt;0,((Ripartizione!B33*AI33)+(Ripartizione!B33*AJ33)), AI33+AJ33)</f>
        <v>0</v>
      </c>
      <c r="AU33" s="50">
        <f>IF(B33&lt;&gt;0,((Ripartizione!B33*AO33)+(Ripartizione!B33*AP33)), AO33+AP33)</f>
        <v>0</v>
      </c>
      <c r="AV33" s="50">
        <f t="shared" si="20"/>
        <v>0</v>
      </c>
      <c r="AW33" s="50">
        <f t="shared" si="21"/>
        <v>0</v>
      </c>
      <c r="AX33" s="50">
        <f>IF($C$18="SI",((C33*'Motore 2021'!$B$35) + (D33*'Motore 2021'!$B$35)),0)</f>
        <v>0</v>
      </c>
      <c r="AY33" s="51">
        <f>IF($C$18="SI",((C33*'Motore 2021'!$B$35)+(C33*'Motore 2021'!$B$35)*10% + (D33*'Motore 2021'!$B$35)+(D33*'Motore 2021'!$B$35)*10%),0)</f>
        <v>0</v>
      </c>
      <c r="AZ33" s="81">
        <f>IF($C$18="SI",(((C33*'Motore 2021'!$B$38))+((D33*'Motore 2021'!$B$38))),0)</f>
        <v>0</v>
      </c>
      <c r="BA33" s="51">
        <f>IF($C$18="SI",(((C33*'Motore 2021'!$B$38)+((C33*'Motore 2021'!$B$38)*10%))+((D33*'Motore 2021'!$B$38)+((D33*'Motore 2021'!$B$38)*10%))),0)</f>
        <v>0</v>
      </c>
      <c r="BB33" s="51">
        <f t="shared" si="22"/>
        <v>0</v>
      </c>
      <c r="BC33" s="85">
        <f t="shared" si="23"/>
        <v>0</v>
      </c>
      <c r="BD33" s="85">
        <f>IF($C$18="SI",(C33*3*('Motore 2021'!$B$41+'Motore 2021'!$B$42+'Motore 2021'!$B$43+'Motore 2021'!$B$44)),(C33*1*('Motore 2021'!$B$41+'Motore 2021'!$B$42+'Motore 2021'!$B$43+'Motore 2021'!$B$44)))</f>
        <v>0</v>
      </c>
      <c r="BE33" s="86">
        <f>IF($C$18="SI",(D33*3*('Motore 2021'!$B$41+'Motore 2021'!$B$42+'Motore 2021'!$D$43+'Motore 2021'!$B$44)),(D33*1*('Motore 2021'!$B$41+'Motore 2021'!$B$42+'Motore 2021'!$D$43+'Motore 2021'!$B$44)))</f>
        <v>0</v>
      </c>
      <c r="BF33" s="85">
        <f>IF($C$18="SI",(C33*3*('Motore 2021'!$B$41+'Motore 2021'!$B$42+'Motore 2021'!$B$43+'Motore 2021'!$B$44))+((C33*3*('Motore 2021'!$B$41+'Motore 2021'!$B$42+'Motore 2021'!$B$43+'Motore 2021'!$B$44))*10%),(C33*1*('Motore 2021'!$B$41+'Motore 2021'!$B$42+'Motore 2021'!$B$43+'Motore 2021'!$B$44))+((C33*1*('Motore 2021'!$B$41+'Motore 2021'!$B$42+'Motore 2021'!$B$43+'Motore 2021'!$B$44))*10%))</f>
        <v>0</v>
      </c>
      <c r="BG33" s="85">
        <f>IF($C$18="SI",(D33*3*('Motore 2021'!$B$41+'Motore 2021'!$B$42+'Motore 2021'!$D$43+'Motore 2021'!$B$44))+((D33*3*('Motore 2021'!$B$41+'Motore 2021'!$B$42+'Motore 2021'!$D$43+'Motore 2021'!$B$44))*10%),(D33*1*('Motore 2021'!$B$41+'Motore 2021'!$B$42+'Motore 2021'!$D$43+'Motore 2021'!$B$44))+((D33*1*('Motore 2021'!$B$41+'Motore 2021'!$B$42+'Motore 2021'!$D$43+'Motore 2021'!$B$44))*10%))</f>
        <v>0</v>
      </c>
      <c r="BH33" s="85">
        <f t="shared" si="24"/>
        <v>0</v>
      </c>
      <c r="BI33" s="85">
        <f t="shared" si="25"/>
        <v>0</v>
      </c>
      <c r="BJ33" s="85">
        <f>IF(H33&lt;&gt;0,IF($C$18="SI",((('Motore 2022'!$B$47+'Motore 2022'!$B$50+'Motore 2022'!$B$53)/365)*$F$15)+(((('Motore 2022'!$B$47+'Motore 2022'!$B$50+'Motore 2021'!$B$53)/365)*$F$15)*10%),(('Motore 2022'!$B$53/365)*$F$15)+(('Motore 2022'!$B$53/365)*$F$15)*10%),0)</f>
        <v>0</v>
      </c>
      <c r="BK33" s="85">
        <f>IF(H33&lt;&gt;0,IF($C$18="SI",((('Motore 2021'!$B$47+'Motore 2021'!$B$50+'Motore 2021'!$B$53)/365)*$F$14)+(((('Motore 2021'!$B$47+'Motore 2021'!$B$50+'Motore 2021'!$B$53)/365)*$F$14)*10%),(('Motore 2021'!$B$53/365)*$F$14)+(('Motore 2021'!$B$53/365)*$F$14)*10%),0)</f>
        <v>0</v>
      </c>
      <c r="BL33" s="85">
        <f>IF(H33&lt;&gt;0,IF($C$18="SI",((('Motore 2022'!$B$47+'Motore 2022'!$B$50+'Motore 2022'!$B$53)/365)*$F$15),(('Motore 2022'!$B$53/365)*$F$15)),0)</f>
        <v>0</v>
      </c>
      <c r="BM33" s="85">
        <f>IF(H33&lt;&gt;0,IF($C$18="SI",((('Motore 2021'!$B$47+'Motore 2021'!$B$50+'Motore 2021'!$B$53)/365)*$F$14),(('Motore 2021'!$B$53/365)*$F$14)),0)</f>
        <v>0</v>
      </c>
      <c r="BN33" s="85">
        <f t="shared" si="26"/>
        <v>0</v>
      </c>
      <c r="BO33" s="87">
        <f t="shared" si="27"/>
        <v>0</v>
      </c>
      <c r="BP33" s="41"/>
    </row>
    <row r="34" spans="1:68" x14ac:dyDescent="0.3">
      <c r="A34" s="75" t="s">
        <v>4</v>
      </c>
      <c r="B34" s="52">
        <v>0</v>
      </c>
      <c r="C34" s="52">
        <v>0</v>
      </c>
      <c r="D34" s="52">
        <v>0</v>
      </c>
      <c r="E34" s="52">
        <f t="shared" si="12"/>
        <v>0</v>
      </c>
      <c r="F34" s="58" t="s">
        <v>8</v>
      </c>
      <c r="G34" s="72">
        <f t="shared" si="13"/>
        <v>0</v>
      </c>
      <c r="H34" s="72">
        <f t="shared" si="14"/>
        <v>0</v>
      </c>
      <c r="I34" s="73">
        <f t="shared" si="15"/>
        <v>0</v>
      </c>
      <c r="J34" s="73">
        <f t="shared" si="16"/>
        <v>0</v>
      </c>
      <c r="K34" s="74">
        <f t="shared" si="0"/>
        <v>0</v>
      </c>
      <c r="L34" s="74">
        <f t="shared" si="1"/>
        <v>0</v>
      </c>
      <c r="M34" s="127">
        <f>IF(K34&lt;'Motore 2022'!$H$28,Ripartizione!K34,'Motore 2022'!$H$28)</f>
        <v>0</v>
      </c>
      <c r="N34" s="127">
        <f>IF(L34&lt;'Motore 2021'!$H$28,Ripartizione!L34,'Motore 2021'!$H$28)</f>
        <v>0</v>
      </c>
      <c r="O34" s="127">
        <f t="shared" si="2"/>
        <v>0</v>
      </c>
      <c r="P34" s="127">
        <f t="shared" si="3"/>
        <v>0</v>
      </c>
      <c r="Q34" s="127">
        <f>ROUND(O34*'Motore 2022'!$E$28,2)</f>
        <v>0</v>
      </c>
      <c r="R34" s="127">
        <f>ROUND(P34*'Motore 2021'!$E$28,2)</f>
        <v>0</v>
      </c>
      <c r="S34" s="127">
        <f>IF((K34-M34)&lt;'Motore 2022'!$H$29,(K34-M34),'Motore 2022'!$H$29)</f>
        <v>0</v>
      </c>
      <c r="T34" s="127">
        <f>IF((L34-N34)&lt;'Motore 2021'!$H$29,(L34-N34),'Motore 2021'!$H$29)</f>
        <v>0</v>
      </c>
      <c r="U34" s="127">
        <f t="shared" si="4"/>
        <v>0</v>
      </c>
      <c r="V34" s="127">
        <f t="shared" si="5"/>
        <v>0</v>
      </c>
      <c r="W34" s="127">
        <f>ROUND(U34*'Motore 2022'!$E$29,2)</f>
        <v>0</v>
      </c>
      <c r="X34" s="127">
        <f>ROUND(V34*'Motore 2021'!$E$29,2)</f>
        <v>0</v>
      </c>
      <c r="Y34" s="127">
        <f>IF(K34-M34-S34&lt;'Motore 2022'!$H$30,(Ripartizione!K34-Ripartizione!M34-Ripartizione!S34),'Motore 2022'!$H$30)</f>
        <v>0</v>
      </c>
      <c r="Z34" s="127">
        <f>IF(L34-N34-T34&lt;'Motore 2021'!$H$30,(Ripartizione!L34-Ripartizione!N34-Ripartizione!T34),'Motore 2021'!$H$30)</f>
        <v>0</v>
      </c>
      <c r="AA34" s="127">
        <f t="shared" si="6"/>
        <v>0</v>
      </c>
      <c r="AB34" s="127">
        <f t="shared" si="7"/>
        <v>0</v>
      </c>
      <c r="AC34" s="127">
        <f>ROUND(AA34*'Motore 2022'!$E$30,2)</f>
        <v>0</v>
      </c>
      <c r="AD34" s="127">
        <f>ROUND(AB34*'Motore 2021'!$E$30,2)</f>
        <v>0</v>
      </c>
      <c r="AE34" s="127">
        <f>IF((K34-M34-S34-Y34)&lt;'Motore 2022'!$H$31, (K34-M34-S34-Y34),'Motore 2022'!$H$31)</f>
        <v>0</v>
      </c>
      <c r="AF34" s="127">
        <f>IF((L34-N34-T34-Z34)&lt;'Motore 2021'!$H$31, (L34-N34-T34-Z34),'Motore 2021'!$H$31)</f>
        <v>0</v>
      </c>
      <c r="AG34" s="127">
        <f t="shared" si="8"/>
        <v>0</v>
      </c>
      <c r="AH34" s="127">
        <f t="shared" si="9"/>
        <v>0</v>
      </c>
      <c r="AI34" s="127">
        <f>ROUND(AG34*'Motore 2022'!$E$31,2)</f>
        <v>0</v>
      </c>
      <c r="AJ34" s="127">
        <f>ROUND(AH34*'Motore 2021'!$E$31,2)</f>
        <v>0</v>
      </c>
      <c r="AK34" s="127">
        <f t="shared" si="17"/>
        <v>0</v>
      </c>
      <c r="AL34" s="127">
        <f t="shared" si="18"/>
        <v>0</v>
      </c>
      <c r="AM34" s="127">
        <f t="shared" si="10"/>
        <v>0</v>
      </c>
      <c r="AN34" s="127">
        <f t="shared" si="11"/>
        <v>0</v>
      </c>
      <c r="AO34" s="127">
        <f>ROUND(AM34*'Motore 2022'!$E$32,2)</f>
        <v>0</v>
      </c>
      <c r="AP34" s="127">
        <f>ROUND(AN34*'Motore 2021'!$E$32,2)</f>
        <v>0</v>
      </c>
      <c r="AQ34" s="50">
        <f>IF(B34&lt;&gt;0,((Q34+R34)*Ripartizione!B34),Q34+R34)</f>
        <v>0</v>
      </c>
      <c r="AR34" s="50">
        <f>IF(B34&lt;&gt;0,((Ripartizione!B34*W34)+(Ripartizione!B34*X34)), W34+X34)</f>
        <v>0</v>
      </c>
      <c r="AS34" s="50">
        <f t="shared" si="19"/>
        <v>0</v>
      </c>
      <c r="AT34" s="50">
        <f>IF(B34&lt;&gt;0,((Ripartizione!B34*AI34)+(Ripartizione!B34*AJ34)), AI34+AJ34)</f>
        <v>0</v>
      </c>
      <c r="AU34" s="50">
        <f>IF(B34&lt;&gt;0,((Ripartizione!B34*AO34)+(Ripartizione!B34*AP34)), AO34+AP34)</f>
        <v>0</v>
      </c>
      <c r="AV34" s="50">
        <f t="shared" si="20"/>
        <v>0</v>
      </c>
      <c r="AW34" s="50">
        <f t="shared" si="21"/>
        <v>0</v>
      </c>
      <c r="AX34" s="50">
        <f>IF($C$18="SI",((C34*'Motore 2021'!$B$35) + (D34*'Motore 2021'!$B$35)),0)</f>
        <v>0</v>
      </c>
      <c r="AY34" s="51">
        <f>IF($C$18="SI",((C34*'Motore 2021'!$B$35)+(C34*'Motore 2021'!$B$35)*10% + (D34*'Motore 2021'!$B$35)+(D34*'Motore 2021'!$B$35)*10%),0)</f>
        <v>0</v>
      </c>
      <c r="AZ34" s="81">
        <f>IF($C$18="SI",(((C34*'Motore 2021'!$B$38))+((D34*'Motore 2021'!$B$38))),0)</f>
        <v>0</v>
      </c>
      <c r="BA34" s="51">
        <f>IF($C$18="SI",(((C34*'Motore 2021'!$B$38)+((C34*'Motore 2021'!$B$38)*10%))+((D34*'Motore 2021'!$B$38)+((D34*'Motore 2021'!$B$38)*10%))),0)</f>
        <v>0</v>
      </c>
      <c r="BB34" s="51">
        <f t="shared" si="22"/>
        <v>0</v>
      </c>
      <c r="BC34" s="85">
        <f t="shared" si="23"/>
        <v>0</v>
      </c>
      <c r="BD34" s="85">
        <f>IF($C$18="SI",(C34*3*('Motore 2021'!$B$41+'Motore 2021'!$B$42+'Motore 2021'!$B$43+'Motore 2021'!$B$44)),(C34*1*('Motore 2021'!$B$41+'Motore 2021'!$B$42+'Motore 2021'!$B$43+'Motore 2021'!$B$44)))</f>
        <v>0</v>
      </c>
      <c r="BE34" s="86">
        <f>IF($C$18="SI",(D34*3*('Motore 2021'!$B$41+'Motore 2021'!$B$42+'Motore 2021'!$D$43+'Motore 2021'!$B$44)),(D34*1*('Motore 2021'!$B$41+'Motore 2021'!$B$42+'Motore 2021'!$D$43+'Motore 2021'!$B$44)))</f>
        <v>0</v>
      </c>
      <c r="BF34" s="85">
        <f>IF($C$18="SI",(C34*3*('Motore 2021'!$B$41+'Motore 2021'!$B$42+'Motore 2021'!$B$43+'Motore 2021'!$B$44))+((C34*3*('Motore 2021'!$B$41+'Motore 2021'!$B$42+'Motore 2021'!$B$43+'Motore 2021'!$B$44))*10%),(C34*1*('Motore 2021'!$B$41+'Motore 2021'!$B$42+'Motore 2021'!$B$43+'Motore 2021'!$B$44))+((C34*1*('Motore 2021'!$B$41+'Motore 2021'!$B$42+'Motore 2021'!$B$43+'Motore 2021'!$B$44))*10%))</f>
        <v>0</v>
      </c>
      <c r="BG34" s="85">
        <f>IF($C$18="SI",(D34*3*('Motore 2021'!$B$41+'Motore 2021'!$B$42+'Motore 2021'!$D$43+'Motore 2021'!$B$44))+((D34*3*('Motore 2021'!$B$41+'Motore 2021'!$B$42+'Motore 2021'!$D$43+'Motore 2021'!$B$44))*10%),(D34*1*('Motore 2021'!$B$41+'Motore 2021'!$B$42+'Motore 2021'!$D$43+'Motore 2021'!$B$44))+((D34*1*('Motore 2021'!$B$41+'Motore 2021'!$B$42+'Motore 2021'!$D$43+'Motore 2021'!$B$44))*10%))</f>
        <v>0</v>
      </c>
      <c r="BH34" s="85">
        <f t="shared" si="24"/>
        <v>0</v>
      </c>
      <c r="BI34" s="85">
        <f t="shared" si="25"/>
        <v>0</v>
      </c>
      <c r="BJ34" s="85">
        <f>IF(H34&lt;&gt;0,IF($C$18="SI",((('Motore 2022'!$B$47+'Motore 2022'!$B$50+'Motore 2022'!$B$53)/365)*$F$15)+(((('Motore 2022'!$B$47+'Motore 2022'!$B$50+'Motore 2021'!$B$53)/365)*$F$15)*10%),(('Motore 2022'!$B$53/365)*$F$15)+(('Motore 2022'!$B$53/365)*$F$15)*10%),0)</f>
        <v>0</v>
      </c>
      <c r="BK34" s="85">
        <f>IF(H34&lt;&gt;0,IF($C$18="SI",((('Motore 2021'!$B$47+'Motore 2021'!$B$50+'Motore 2021'!$B$53)/365)*$F$14)+(((('Motore 2021'!$B$47+'Motore 2021'!$B$50+'Motore 2021'!$B$53)/365)*$F$14)*10%),(('Motore 2021'!$B$53/365)*$F$14)+(('Motore 2021'!$B$53/365)*$F$14)*10%),0)</f>
        <v>0</v>
      </c>
      <c r="BL34" s="85">
        <f>IF(H34&lt;&gt;0,IF($C$18="SI",((('Motore 2022'!$B$47+'Motore 2022'!$B$50+'Motore 2022'!$B$53)/365)*$F$15),(('Motore 2022'!$B$53/365)*$F$15)),0)</f>
        <v>0</v>
      </c>
      <c r="BM34" s="85">
        <f>IF(H34&lt;&gt;0,IF($C$18="SI",((('Motore 2021'!$B$47+'Motore 2021'!$B$50+'Motore 2021'!$B$53)/365)*$F$14),(('Motore 2021'!$B$53/365)*$F$14)),0)</f>
        <v>0</v>
      </c>
      <c r="BN34" s="85">
        <f t="shared" si="26"/>
        <v>0</v>
      </c>
      <c r="BO34" s="87">
        <f t="shared" si="27"/>
        <v>0</v>
      </c>
      <c r="BP34" s="41"/>
    </row>
    <row r="35" spans="1:68" x14ac:dyDescent="0.3">
      <c r="A35" s="75" t="s">
        <v>5</v>
      </c>
      <c r="B35" s="52">
        <v>0</v>
      </c>
      <c r="C35" s="52">
        <v>0</v>
      </c>
      <c r="D35" s="52">
        <v>0</v>
      </c>
      <c r="E35" s="52">
        <f t="shared" si="12"/>
        <v>0</v>
      </c>
      <c r="F35" s="58" t="s">
        <v>8</v>
      </c>
      <c r="G35" s="72">
        <f t="shared" si="13"/>
        <v>0</v>
      </c>
      <c r="H35" s="72">
        <f t="shared" si="14"/>
        <v>0</v>
      </c>
      <c r="I35" s="73">
        <f t="shared" si="15"/>
        <v>0</v>
      </c>
      <c r="J35" s="73">
        <f t="shared" si="16"/>
        <v>0</v>
      </c>
      <c r="K35" s="74">
        <f t="shared" si="0"/>
        <v>0</v>
      </c>
      <c r="L35" s="74">
        <f t="shared" si="1"/>
        <v>0</v>
      </c>
      <c r="M35" s="127">
        <f>IF(K35&lt;'Motore 2022'!$H$28,Ripartizione!K35,'Motore 2022'!$H$28)</f>
        <v>0</v>
      </c>
      <c r="N35" s="127">
        <f>IF(L35&lt;'Motore 2021'!$H$28,Ripartizione!L35,'Motore 2021'!$H$28)</f>
        <v>0</v>
      </c>
      <c r="O35" s="127">
        <f t="shared" si="2"/>
        <v>0</v>
      </c>
      <c r="P35" s="127">
        <f t="shared" si="3"/>
        <v>0</v>
      </c>
      <c r="Q35" s="127">
        <f>ROUND(O35*'Motore 2022'!$E$28,2)</f>
        <v>0</v>
      </c>
      <c r="R35" s="127">
        <f>ROUND(P35*'Motore 2021'!$E$28,2)</f>
        <v>0</v>
      </c>
      <c r="S35" s="127">
        <f>IF((K35-M35)&lt;'Motore 2022'!$H$29,(K35-M35),'Motore 2022'!$H$29)</f>
        <v>0</v>
      </c>
      <c r="T35" s="127">
        <f>IF((L35-N35)&lt;'Motore 2021'!$H$29,(L35-N35),'Motore 2021'!$H$29)</f>
        <v>0</v>
      </c>
      <c r="U35" s="127">
        <f t="shared" si="4"/>
        <v>0</v>
      </c>
      <c r="V35" s="127">
        <f t="shared" si="5"/>
        <v>0</v>
      </c>
      <c r="W35" s="127">
        <f>ROUND(U35*'Motore 2022'!$E$29,2)</f>
        <v>0</v>
      </c>
      <c r="X35" s="127">
        <f>ROUND(V35*'Motore 2021'!$E$29,2)</f>
        <v>0</v>
      </c>
      <c r="Y35" s="127">
        <f>IF(K35-M35-S35&lt;'Motore 2022'!$H$30,(Ripartizione!K35-Ripartizione!M35-Ripartizione!S35),'Motore 2022'!$H$30)</f>
        <v>0</v>
      </c>
      <c r="Z35" s="127">
        <f>IF(L35-N35-T35&lt;'Motore 2021'!$H$30,(Ripartizione!L35-Ripartizione!N35-Ripartizione!T35),'Motore 2021'!$H$30)</f>
        <v>0</v>
      </c>
      <c r="AA35" s="127">
        <f t="shared" si="6"/>
        <v>0</v>
      </c>
      <c r="AB35" s="127">
        <f t="shared" si="7"/>
        <v>0</v>
      </c>
      <c r="AC35" s="127">
        <f>ROUND(AA35*'Motore 2022'!$E$30,2)</f>
        <v>0</v>
      </c>
      <c r="AD35" s="127">
        <f>ROUND(AB35*'Motore 2021'!$E$30,2)</f>
        <v>0</v>
      </c>
      <c r="AE35" s="127">
        <f>IF((K35-M35-S35-Y35)&lt;'Motore 2022'!$H$31, (K35-M35-S35-Y35),'Motore 2022'!$H$31)</f>
        <v>0</v>
      </c>
      <c r="AF35" s="127">
        <f>IF((L35-N35-T35-Z35)&lt;'Motore 2021'!$H$31, (L35-N35-T35-Z35),'Motore 2021'!$H$31)</f>
        <v>0</v>
      </c>
      <c r="AG35" s="127">
        <f t="shared" si="8"/>
        <v>0</v>
      </c>
      <c r="AH35" s="127">
        <f t="shared" si="9"/>
        <v>0</v>
      </c>
      <c r="AI35" s="127">
        <f>ROUND(AG35*'Motore 2022'!$E$31,2)</f>
        <v>0</v>
      </c>
      <c r="AJ35" s="127">
        <f>ROUND(AH35*'Motore 2021'!$E$31,2)</f>
        <v>0</v>
      </c>
      <c r="AK35" s="127">
        <f t="shared" si="17"/>
        <v>0</v>
      </c>
      <c r="AL35" s="127">
        <f t="shared" si="18"/>
        <v>0</v>
      </c>
      <c r="AM35" s="127">
        <f t="shared" si="10"/>
        <v>0</v>
      </c>
      <c r="AN35" s="127">
        <f t="shared" si="11"/>
        <v>0</v>
      </c>
      <c r="AO35" s="127">
        <f>ROUND(AM35*'Motore 2022'!$E$32,2)</f>
        <v>0</v>
      </c>
      <c r="AP35" s="127">
        <f>ROUND(AN35*'Motore 2021'!$E$32,2)</f>
        <v>0</v>
      </c>
      <c r="AQ35" s="50">
        <f>IF(B35&lt;&gt;0,((Q35+R35)*Ripartizione!B35),Q35+R35)</f>
        <v>0</v>
      </c>
      <c r="AR35" s="50">
        <f>IF(B35&lt;&gt;0,((Ripartizione!B35*W35)+(Ripartizione!B35*X35)), W35+X35)</f>
        <v>0</v>
      </c>
      <c r="AS35" s="50">
        <f t="shared" si="19"/>
        <v>0</v>
      </c>
      <c r="AT35" s="50">
        <f>IF(B35&lt;&gt;0,((Ripartizione!B35*AI35)+(Ripartizione!B35*AJ35)), AI35+AJ35)</f>
        <v>0</v>
      </c>
      <c r="AU35" s="50">
        <f>IF(B35&lt;&gt;0,((Ripartizione!B35*AO35)+(Ripartizione!B35*AP35)), AO35+AP35)</f>
        <v>0</v>
      </c>
      <c r="AV35" s="50">
        <f t="shared" si="20"/>
        <v>0</v>
      </c>
      <c r="AW35" s="50">
        <f t="shared" si="21"/>
        <v>0</v>
      </c>
      <c r="AX35" s="50">
        <f>IF($C$18="SI",((C35*'Motore 2021'!$B$35) + (D35*'Motore 2021'!$B$35)),0)</f>
        <v>0</v>
      </c>
      <c r="AY35" s="51">
        <f>IF($C$18="SI",((C35*'Motore 2021'!$B$35)+(C35*'Motore 2021'!$B$35)*10% + (D35*'Motore 2021'!$B$35)+(D35*'Motore 2021'!$B$35)*10%),0)</f>
        <v>0</v>
      </c>
      <c r="AZ35" s="81">
        <f>IF($C$18="SI",(((C35*'Motore 2021'!$B$38))+((D35*'Motore 2021'!$B$38))),0)</f>
        <v>0</v>
      </c>
      <c r="BA35" s="51">
        <f>IF($C$18="SI",(((C35*'Motore 2021'!$B$38)+((C35*'Motore 2021'!$B$38)*10%))+((D35*'Motore 2021'!$B$38)+((D35*'Motore 2021'!$B$38)*10%))),0)</f>
        <v>0</v>
      </c>
      <c r="BB35" s="51">
        <f t="shared" si="22"/>
        <v>0</v>
      </c>
      <c r="BC35" s="85">
        <f t="shared" si="23"/>
        <v>0</v>
      </c>
      <c r="BD35" s="85">
        <f>IF($C$18="SI",(C35*3*('Motore 2021'!$B$41+'Motore 2021'!$B$42+'Motore 2021'!$B$43+'Motore 2021'!$B$44)),(C35*1*('Motore 2021'!$B$41+'Motore 2021'!$B$42+'Motore 2021'!$B$43+'Motore 2021'!$B$44)))</f>
        <v>0</v>
      </c>
      <c r="BE35" s="86">
        <f>IF($C$18="SI",(D35*3*('Motore 2021'!$B$41+'Motore 2021'!$B$42+'Motore 2021'!$D$43+'Motore 2021'!$B$44)),(D35*1*('Motore 2021'!$B$41+'Motore 2021'!$B$42+'Motore 2021'!$D$43+'Motore 2021'!$B$44)))</f>
        <v>0</v>
      </c>
      <c r="BF35" s="85">
        <f>IF($C$18="SI",(C35*3*('Motore 2021'!$B$41+'Motore 2021'!$B$42+'Motore 2021'!$B$43+'Motore 2021'!$B$44))+((C35*3*('Motore 2021'!$B$41+'Motore 2021'!$B$42+'Motore 2021'!$B$43+'Motore 2021'!$B$44))*10%),(C35*1*('Motore 2021'!$B$41+'Motore 2021'!$B$42+'Motore 2021'!$B$43+'Motore 2021'!$B$44))+((C35*1*('Motore 2021'!$B$41+'Motore 2021'!$B$42+'Motore 2021'!$B$43+'Motore 2021'!$B$44))*10%))</f>
        <v>0</v>
      </c>
      <c r="BG35" s="85">
        <f>IF($C$18="SI",(D35*3*('Motore 2021'!$B$41+'Motore 2021'!$B$42+'Motore 2021'!$D$43+'Motore 2021'!$B$44))+((D35*3*('Motore 2021'!$B$41+'Motore 2021'!$B$42+'Motore 2021'!$D$43+'Motore 2021'!$B$44))*10%),(D35*1*('Motore 2021'!$B$41+'Motore 2021'!$B$42+'Motore 2021'!$D$43+'Motore 2021'!$B$44))+((D35*1*('Motore 2021'!$B$41+'Motore 2021'!$B$42+'Motore 2021'!$D$43+'Motore 2021'!$B$44))*10%))</f>
        <v>0</v>
      </c>
      <c r="BH35" s="85">
        <f t="shared" si="24"/>
        <v>0</v>
      </c>
      <c r="BI35" s="85">
        <f t="shared" si="25"/>
        <v>0</v>
      </c>
      <c r="BJ35" s="85">
        <f>IF(H35&lt;&gt;0,IF($C$18="SI",((('Motore 2022'!$B$47+'Motore 2022'!$B$50+'Motore 2022'!$B$53)/365)*$F$15)+(((('Motore 2022'!$B$47+'Motore 2022'!$B$50+'Motore 2021'!$B$53)/365)*$F$15)*10%),(('Motore 2022'!$B$53/365)*$F$15)+(('Motore 2022'!$B$53/365)*$F$15)*10%),0)</f>
        <v>0</v>
      </c>
      <c r="BK35" s="85">
        <f>IF(H35&lt;&gt;0,IF($C$18="SI",((('Motore 2021'!$B$47+'Motore 2021'!$B$50+'Motore 2021'!$B$53)/365)*$F$14)+(((('Motore 2021'!$B$47+'Motore 2021'!$B$50+'Motore 2021'!$B$53)/365)*$F$14)*10%),(('Motore 2021'!$B$53/365)*$F$14)+(('Motore 2021'!$B$53/365)*$F$14)*10%),0)</f>
        <v>0</v>
      </c>
      <c r="BL35" s="85">
        <f>IF(H35&lt;&gt;0,IF($C$18="SI",((('Motore 2022'!$B$47+'Motore 2022'!$B$50+'Motore 2022'!$B$53)/365)*$F$15),(('Motore 2022'!$B$53/365)*$F$15)),0)</f>
        <v>0</v>
      </c>
      <c r="BM35" s="85">
        <f>IF(H35&lt;&gt;0,IF($C$18="SI",((('Motore 2021'!$B$47+'Motore 2021'!$B$50+'Motore 2021'!$B$53)/365)*$F$14),(('Motore 2021'!$B$53/365)*$F$14)),0)</f>
        <v>0</v>
      </c>
      <c r="BN35" s="85">
        <f t="shared" si="26"/>
        <v>0</v>
      </c>
      <c r="BO35" s="87">
        <f t="shared" si="27"/>
        <v>0</v>
      </c>
      <c r="BP35" s="41"/>
    </row>
    <row r="36" spans="1:68" x14ac:dyDescent="0.3">
      <c r="A36" s="75" t="s">
        <v>6</v>
      </c>
      <c r="B36" s="52">
        <v>0</v>
      </c>
      <c r="C36" s="52">
        <v>0</v>
      </c>
      <c r="D36" s="52">
        <v>0</v>
      </c>
      <c r="E36" s="52">
        <f t="shared" si="12"/>
        <v>0</v>
      </c>
      <c r="F36" s="58" t="s">
        <v>8</v>
      </c>
      <c r="G36" s="72">
        <f t="shared" si="13"/>
        <v>0</v>
      </c>
      <c r="H36" s="72">
        <f t="shared" si="14"/>
        <v>0</v>
      </c>
      <c r="I36" s="73">
        <f t="shared" si="15"/>
        <v>0</v>
      </c>
      <c r="J36" s="73">
        <f t="shared" si="16"/>
        <v>0</v>
      </c>
      <c r="K36" s="74">
        <f t="shared" si="0"/>
        <v>0</v>
      </c>
      <c r="L36" s="74">
        <f t="shared" si="1"/>
        <v>0</v>
      </c>
      <c r="M36" s="127">
        <f>IF(K36&lt;'Motore 2022'!$H$28,Ripartizione!K36,'Motore 2022'!$H$28)</f>
        <v>0</v>
      </c>
      <c r="N36" s="127">
        <f>IF(L36&lt;'Motore 2021'!$H$28,Ripartizione!L36,'Motore 2021'!$H$28)</f>
        <v>0</v>
      </c>
      <c r="O36" s="127">
        <f t="shared" si="2"/>
        <v>0</v>
      </c>
      <c r="P36" s="127">
        <f t="shared" si="3"/>
        <v>0</v>
      </c>
      <c r="Q36" s="127">
        <f>ROUND(O36*'Motore 2022'!$E$28,2)</f>
        <v>0</v>
      </c>
      <c r="R36" s="127">
        <f>ROUND(P36*'Motore 2021'!$E$28,2)</f>
        <v>0</v>
      </c>
      <c r="S36" s="127">
        <f>IF((K36-M36)&lt;'Motore 2022'!$H$29,(K36-M36),'Motore 2022'!$H$29)</f>
        <v>0</v>
      </c>
      <c r="T36" s="127">
        <f>IF((L36-N36)&lt;'Motore 2021'!$H$29,(L36-N36),'Motore 2021'!$H$29)</f>
        <v>0</v>
      </c>
      <c r="U36" s="127">
        <f t="shared" si="4"/>
        <v>0</v>
      </c>
      <c r="V36" s="127">
        <f t="shared" si="5"/>
        <v>0</v>
      </c>
      <c r="W36" s="127">
        <f>ROUND(U36*'Motore 2022'!$E$29,2)</f>
        <v>0</v>
      </c>
      <c r="X36" s="127">
        <f>ROUND(V36*'Motore 2021'!$E$29,2)</f>
        <v>0</v>
      </c>
      <c r="Y36" s="127">
        <f>IF(K36-M36-S36&lt;'Motore 2022'!$H$30,(Ripartizione!K36-Ripartizione!M36-Ripartizione!S36),'Motore 2022'!$H$30)</f>
        <v>0</v>
      </c>
      <c r="Z36" s="127">
        <f>IF(L36-N36-T36&lt;'Motore 2021'!$H$30,(Ripartizione!L36-Ripartizione!N36-Ripartizione!T36),'Motore 2021'!$H$30)</f>
        <v>0</v>
      </c>
      <c r="AA36" s="127">
        <f t="shared" si="6"/>
        <v>0</v>
      </c>
      <c r="AB36" s="127">
        <f t="shared" si="7"/>
        <v>0</v>
      </c>
      <c r="AC36" s="127">
        <f>ROUND(AA36*'Motore 2022'!$E$30,2)</f>
        <v>0</v>
      </c>
      <c r="AD36" s="127">
        <f>ROUND(AB36*'Motore 2021'!$E$30,2)</f>
        <v>0</v>
      </c>
      <c r="AE36" s="127">
        <f>IF((K36-M36-S36-Y36)&lt;'Motore 2022'!$H$31, (K36-M36-S36-Y36),'Motore 2022'!$H$31)</f>
        <v>0</v>
      </c>
      <c r="AF36" s="127">
        <f>IF((L36-N36-T36-Z36)&lt;'Motore 2021'!$H$31, (L36-N36-T36-Z36),'Motore 2021'!$H$31)</f>
        <v>0</v>
      </c>
      <c r="AG36" s="127">
        <f t="shared" si="8"/>
        <v>0</v>
      </c>
      <c r="AH36" s="127">
        <f t="shared" si="9"/>
        <v>0</v>
      </c>
      <c r="AI36" s="127">
        <f>ROUND(AG36*'Motore 2022'!$E$31,2)</f>
        <v>0</v>
      </c>
      <c r="AJ36" s="127">
        <f>ROUND(AH36*'Motore 2021'!$E$31,2)</f>
        <v>0</v>
      </c>
      <c r="AK36" s="127">
        <f t="shared" si="17"/>
        <v>0</v>
      </c>
      <c r="AL36" s="127">
        <f t="shared" si="18"/>
        <v>0</v>
      </c>
      <c r="AM36" s="127">
        <f t="shared" si="10"/>
        <v>0</v>
      </c>
      <c r="AN36" s="127">
        <f t="shared" si="11"/>
        <v>0</v>
      </c>
      <c r="AO36" s="127">
        <f>ROUND(AM36*'Motore 2022'!$E$32,2)</f>
        <v>0</v>
      </c>
      <c r="AP36" s="127">
        <f>ROUND(AN36*'Motore 2021'!$E$32,2)</f>
        <v>0</v>
      </c>
      <c r="AQ36" s="50">
        <f>IF(B36&lt;&gt;0,((Q36+R36)*Ripartizione!B36),Q36+R36)</f>
        <v>0</v>
      </c>
      <c r="AR36" s="50">
        <f>IF(B36&lt;&gt;0,((Ripartizione!B36*W36)+(Ripartizione!B36*X36)), W36+X36)</f>
        <v>0</v>
      </c>
      <c r="AS36" s="50">
        <f t="shared" si="19"/>
        <v>0</v>
      </c>
      <c r="AT36" s="50">
        <f>IF(B36&lt;&gt;0,((Ripartizione!B36*AI36)+(Ripartizione!B36*AJ36)), AI36+AJ36)</f>
        <v>0</v>
      </c>
      <c r="AU36" s="50">
        <f>IF(B36&lt;&gt;0,((Ripartizione!B36*AO36)+(Ripartizione!B36*AP36)), AO36+AP36)</f>
        <v>0</v>
      </c>
      <c r="AV36" s="50">
        <f t="shared" si="20"/>
        <v>0</v>
      </c>
      <c r="AW36" s="50">
        <f t="shared" si="21"/>
        <v>0</v>
      </c>
      <c r="AX36" s="50">
        <f>IF($C$18="SI",((C36*'Motore 2021'!$B$35) + (D36*'Motore 2021'!$B$35)),0)</f>
        <v>0</v>
      </c>
      <c r="AY36" s="51">
        <f>IF($C$18="SI",((C36*'Motore 2021'!$B$35)+(C36*'Motore 2021'!$B$35)*10% + (D36*'Motore 2021'!$B$35)+(D36*'Motore 2021'!$B$35)*10%),0)</f>
        <v>0</v>
      </c>
      <c r="AZ36" s="81">
        <f>IF($C$18="SI",(((C36*'Motore 2021'!$B$38))+((D36*'Motore 2021'!$B$38))),0)</f>
        <v>0</v>
      </c>
      <c r="BA36" s="51">
        <f>IF($C$18="SI",(((C36*'Motore 2021'!$B$38)+((C36*'Motore 2021'!$B$38)*10%))+((D36*'Motore 2021'!$B$38)+((D36*'Motore 2021'!$B$38)*10%))),0)</f>
        <v>0</v>
      </c>
      <c r="BB36" s="51">
        <f t="shared" si="22"/>
        <v>0</v>
      </c>
      <c r="BC36" s="85">
        <f t="shared" si="23"/>
        <v>0</v>
      </c>
      <c r="BD36" s="85">
        <f>IF($C$18="SI",(C36*3*('Motore 2021'!$B$41+'Motore 2021'!$B$42+'Motore 2021'!$B$43+'Motore 2021'!$B$44)),(C36*1*('Motore 2021'!$B$41+'Motore 2021'!$B$42+'Motore 2021'!$B$43+'Motore 2021'!$B$44)))</f>
        <v>0</v>
      </c>
      <c r="BE36" s="86">
        <f>IF($C$18="SI",(D36*3*('Motore 2021'!$B$41+'Motore 2021'!$B$42+'Motore 2021'!$D$43+'Motore 2021'!$B$44)),(D36*1*('Motore 2021'!$B$41+'Motore 2021'!$B$42+'Motore 2021'!$D$43+'Motore 2021'!$B$44)))</f>
        <v>0</v>
      </c>
      <c r="BF36" s="85">
        <f>IF($C$18="SI",(C36*3*('Motore 2021'!$B$41+'Motore 2021'!$B$42+'Motore 2021'!$B$43+'Motore 2021'!$B$44))+((C36*3*('Motore 2021'!$B$41+'Motore 2021'!$B$42+'Motore 2021'!$B$43+'Motore 2021'!$B$44))*10%),(C36*1*('Motore 2021'!$B$41+'Motore 2021'!$B$42+'Motore 2021'!$B$43+'Motore 2021'!$B$44))+((C36*1*('Motore 2021'!$B$41+'Motore 2021'!$B$42+'Motore 2021'!$B$43+'Motore 2021'!$B$44))*10%))</f>
        <v>0</v>
      </c>
      <c r="BG36" s="85">
        <f>IF($C$18="SI",(D36*3*('Motore 2021'!$B$41+'Motore 2021'!$B$42+'Motore 2021'!$D$43+'Motore 2021'!$B$44))+((D36*3*('Motore 2021'!$B$41+'Motore 2021'!$B$42+'Motore 2021'!$D$43+'Motore 2021'!$B$44))*10%),(D36*1*('Motore 2021'!$B$41+'Motore 2021'!$B$42+'Motore 2021'!$D$43+'Motore 2021'!$B$44))+((D36*1*('Motore 2021'!$B$41+'Motore 2021'!$B$42+'Motore 2021'!$D$43+'Motore 2021'!$B$44))*10%))</f>
        <v>0</v>
      </c>
      <c r="BH36" s="85">
        <f t="shared" si="24"/>
        <v>0</v>
      </c>
      <c r="BI36" s="85">
        <f t="shared" si="25"/>
        <v>0</v>
      </c>
      <c r="BJ36" s="85">
        <f>IF(H36&lt;&gt;0,IF($C$18="SI",((('Motore 2022'!$B$47+'Motore 2022'!$B$50+'Motore 2022'!$B$53)/365)*$F$15)+(((('Motore 2022'!$B$47+'Motore 2022'!$B$50+'Motore 2021'!$B$53)/365)*$F$15)*10%),(('Motore 2022'!$B$53/365)*$F$15)+(('Motore 2022'!$B$53/365)*$F$15)*10%),0)</f>
        <v>0</v>
      </c>
      <c r="BK36" s="85">
        <f>IF(H36&lt;&gt;0,IF($C$18="SI",((('Motore 2021'!$B$47+'Motore 2021'!$B$50+'Motore 2021'!$B$53)/365)*$F$14)+(((('Motore 2021'!$B$47+'Motore 2021'!$B$50+'Motore 2021'!$B$53)/365)*$F$14)*10%),(('Motore 2021'!$B$53/365)*$F$14)+(('Motore 2021'!$B$53/365)*$F$14)*10%),0)</f>
        <v>0</v>
      </c>
      <c r="BL36" s="85">
        <f>IF(H36&lt;&gt;0,IF($C$18="SI",((('Motore 2022'!$B$47+'Motore 2022'!$B$50+'Motore 2022'!$B$53)/365)*$F$15),(('Motore 2022'!$B$53/365)*$F$15)),0)</f>
        <v>0</v>
      </c>
      <c r="BM36" s="85">
        <f>IF(H36&lt;&gt;0,IF($C$18="SI",((('Motore 2021'!$B$47+'Motore 2021'!$B$50+'Motore 2021'!$B$53)/365)*$F$14),(('Motore 2021'!$B$53/365)*$F$14)),0)</f>
        <v>0</v>
      </c>
      <c r="BN36" s="85">
        <f t="shared" si="26"/>
        <v>0</v>
      </c>
      <c r="BO36" s="87">
        <f t="shared" si="27"/>
        <v>0</v>
      </c>
      <c r="BP36" s="41"/>
    </row>
    <row r="37" spans="1:68" x14ac:dyDescent="0.3">
      <c r="A37" s="75" t="s">
        <v>7</v>
      </c>
      <c r="B37" s="52">
        <v>0</v>
      </c>
      <c r="C37" s="52">
        <v>0</v>
      </c>
      <c r="D37" s="52">
        <v>0</v>
      </c>
      <c r="E37" s="52">
        <f t="shared" si="12"/>
        <v>0</v>
      </c>
      <c r="F37" s="58" t="s">
        <v>8</v>
      </c>
      <c r="G37" s="72">
        <f t="shared" si="13"/>
        <v>0</v>
      </c>
      <c r="H37" s="72">
        <f t="shared" si="14"/>
        <v>0</v>
      </c>
      <c r="I37" s="73">
        <f t="shared" si="15"/>
        <v>0</v>
      </c>
      <c r="J37" s="73">
        <f t="shared" si="16"/>
        <v>0</v>
      </c>
      <c r="K37" s="74">
        <f t="shared" si="0"/>
        <v>0</v>
      </c>
      <c r="L37" s="74">
        <f t="shared" si="1"/>
        <v>0</v>
      </c>
      <c r="M37" s="127">
        <f>IF(K37&lt;'Motore 2022'!$H$28,Ripartizione!K37,'Motore 2022'!$H$28)</f>
        <v>0</v>
      </c>
      <c r="N37" s="127">
        <f>IF(L37&lt;'Motore 2021'!$H$28,Ripartizione!L37,'Motore 2021'!$H$28)</f>
        <v>0</v>
      </c>
      <c r="O37" s="127">
        <f t="shared" si="2"/>
        <v>0</v>
      </c>
      <c r="P37" s="127">
        <f t="shared" si="3"/>
        <v>0</v>
      </c>
      <c r="Q37" s="127">
        <f>ROUND(O37*'Motore 2022'!$E$28,2)</f>
        <v>0</v>
      </c>
      <c r="R37" s="127">
        <f>ROUND(P37*'Motore 2021'!$E$28,2)</f>
        <v>0</v>
      </c>
      <c r="S37" s="127">
        <f>IF((K37-M37)&lt;'Motore 2022'!$H$29,(K37-M37),'Motore 2022'!$H$29)</f>
        <v>0</v>
      </c>
      <c r="T37" s="127">
        <f>IF((L37-N37)&lt;'Motore 2021'!$H$29,(L37-N37),'Motore 2021'!$H$29)</f>
        <v>0</v>
      </c>
      <c r="U37" s="127">
        <f t="shared" si="4"/>
        <v>0</v>
      </c>
      <c r="V37" s="127">
        <f t="shared" si="5"/>
        <v>0</v>
      </c>
      <c r="W37" s="127">
        <f>ROUND(U37*'Motore 2022'!$E$29,2)</f>
        <v>0</v>
      </c>
      <c r="X37" s="127">
        <f>ROUND(V37*'Motore 2021'!$E$29,2)</f>
        <v>0</v>
      </c>
      <c r="Y37" s="127">
        <f>IF(K37-M37-S37&lt;'Motore 2022'!$H$30,(Ripartizione!K37-Ripartizione!M37-Ripartizione!S37),'Motore 2022'!$H$30)</f>
        <v>0</v>
      </c>
      <c r="Z37" s="127">
        <f>IF(L37-N37-T37&lt;'Motore 2021'!$H$30,(Ripartizione!L37-Ripartizione!N37-Ripartizione!T37),'Motore 2021'!$H$30)</f>
        <v>0</v>
      </c>
      <c r="AA37" s="127">
        <f t="shared" si="6"/>
        <v>0</v>
      </c>
      <c r="AB37" s="127">
        <f t="shared" si="7"/>
        <v>0</v>
      </c>
      <c r="AC37" s="127">
        <f>ROUND(AA37*'Motore 2022'!$E$30,2)</f>
        <v>0</v>
      </c>
      <c r="AD37" s="127">
        <f>ROUND(AB37*'Motore 2021'!$E$30,2)</f>
        <v>0</v>
      </c>
      <c r="AE37" s="127">
        <f>IF((K37-M37-S37-Y37)&lt;'Motore 2022'!$H$31, (K37-M37-S37-Y37),'Motore 2022'!$H$31)</f>
        <v>0</v>
      </c>
      <c r="AF37" s="127">
        <f>IF((L37-N37-T37-Z37)&lt;'Motore 2021'!$H$31, (L37-N37-T37-Z37),'Motore 2021'!$H$31)</f>
        <v>0</v>
      </c>
      <c r="AG37" s="127">
        <f t="shared" si="8"/>
        <v>0</v>
      </c>
      <c r="AH37" s="127">
        <f t="shared" si="9"/>
        <v>0</v>
      </c>
      <c r="AI37" s="127">
        <f>ROUND(AG37*'Motore 2022'!$E$31,2)</f>
        <v>0</v>
      </c>
      <c r="AJ37" s="127">
        <f>ROUND(AH37*'Motore 2021'!$E$31,2)</f>
        <v>0</v>
      </c>
      <c r="AK37" s="127">
        <f t="shared" si="17"/>
        <v>0</v>
      </c>
      <c r="AL37" s="127">
        <f t="shared" si="18"/>
        <v>0</v>
      </c>
      <c r="AM37" s="127">
        <f t="shared" si="10"/>
        <v>0</v>
      </c>
      <c r="AN37" s="127">
        <f t="shared" si="11"/>
        <v>0</v>
      </c>
      <c r="AO37" s="127">
        <f>ROUND(AM37*'Motore 2022'!$E$32,2)</f>
        <v>0</v>
      </c>
      <c r="AP37" s="127">
        <f>ROUND(AN37*'Motore 2021'!$E$32,2)</f>
        <v>0</v>
      </c>
      <c r="AQ37" s="50">
        <f>IF(B37&lt;&gt;0,((Q37+R37)*Ripartizione!B37),Q37+R37)</f>
        <v>0</v>
      </c>
      <c r="AR37" s="50">
        <f>IF(B37&lt;&gt;0,((Ripartizione!B37*W37)+(Ripartizione!B37*X37)), W37+X37)</f>
        <v>0</v>
      </c>
      <c r="AS37" s="50">
        <f t="shared" si="19"/>
        <v>0</v>
      </c>
      <c r="AT37" s="50">
        <f>IF(B37&lt;&gt;0,((Ripartizione!B37*AI37)+(Ripartizione!B37*AJ37)), AI37+AJ37)</f>
        <v>0</v>
      </c>
      <c r="AU37" s="50">
        <f>IF(B37&lt;&gt;0,((Ripartizione!B37*AO37)+(Ripartizione!B37*AP37)), AO37+AP37)</f>
        <v>0</v>
      </c>
      <c r="AV37" s="50">
        <f t="shared" si="20"/>
        <v>0</v>
      </c>
      <c r="AW37" s="50">
        <f t="shared" si="21"/>
        <v>0</v>
      </c>
      <c r="AX37" s="50">
        <f>IF($C$18="SI",((C37*'Motore 2021'!$B$35) + (D37*'Motore 2021'!$B$35)),0)</f>
        <v>0</v>
      </c>
      <c r="AY37" s="51">
        <f>IF($C$18="SI",((C37*'Motore 2021'!$B$35)+(C37*'Motore 2021'!$B$35)*10% + (D37*'Motore 2021'!$B$35)+(D37*'Motore 2021'!$B$35)*10%),0)</f>
        <v>0</v>
      </c>
      <c r="AZ37" s="81">
        <f>IF($C$18="SI",(((C37*'Motore 2021'!$B$38))+((D37*'Motore 2021'!$B$38))),0)</f>
        <v>0</v>
      </c>
      <c r="BA37" s="51">
        <f>IF($C$18="SI",(((C37*'Motore 2021'!$B$38)+((C37*'Motore 2021'!$B$38)*10%))+((D37*'Motore 2021'!$B$38)+((D37*'Motore 2021'!$B$38)*10%))),0)</f>
        <v>0</v>
      </c>
      <c r="BB37" s="51">
        <f t="shared" si="22"/>
        <v>0</v>
      </c>
      <c r="BC37" s="85">
        <f t="shared" si="23"/>
        <v>0</v>
      </c>
      <c r="BD37" s="85">
        <f>IF($C$18="SI",(C37*3*('Motore 2021'!$B$41+'Motore 2021'!$B$42+'Motore 2021'!$B$43+'Motore 2021'!$B$44)),(C37*1*('Motore 2021'!$B$41+'Motore 2021'!$B$42+'Motore 2021'!$B$43+'Motore 2021'!$B$44)))</f>
        <v>0</v>
      </c>
      <c r="BE37" s="86">
        <f>IF($C$18="SI",(D37*3*('Motore 2021'!$B$41+'Motore 2021'!$B$42+'Motore 2021'!$D$43+'Motore 2021'!$B$44)),(D37*1*('Motore 2021'!$B$41+'Motore 2021'!$B$42+'Motore 2021'!$D$43+'Motore 2021'!$B$44)))</f>
        <v>0</v>
      </c>
      <c r="BF37" s="85">
        <f>IF($C$18="SI",(C37*3*('Motore 2021'!$B$41+'Motore 2021'!$B$42+'Motore 2021'!$B$43+'Motore 2021'!$B$44))+((C37*3*('Motore 2021'!$B$41+'Motore 2021'!$B$42+'Motore 2021'!$B$43+'Motore 2021'!$B$44))*10%),(C37*1*('Motore 2021'!$B$41+'Motore 2021'!$B$42+'Motore 2021'!$B$43+'Motore 2021'!$B$44))+((C37*1*('Motore 2021'!$B$41+'Motore 2021'!$B$42+'Motore 2021'!$B$43+'Motore 2021'!$B$44))*10%))</f>
        <v>0</v>
      </c>
      <c r="BG37" s="85">
        <f>IF($C$18="SI",(D37*3*('Motore 2021'!$B$41+'Motore 2021'!$B$42+'Motore 2021'!$D$43+'Motore 2021'!$B$44))+((D37*3*('Motore 2021'!$B$41+'Motore 2021'!$B$42+'Motore 2021'!$D$43+'Motore 2021'!$B$44))*10%),(D37*1*('Motore 2021'!$B$41+'Motore 2021'!$B$42+'Motore 2021'!$D$43+'Motore 2021'!$B$44))+((D37*1*('Motore 2021'!$B$41+'Motore 2021'!$B$42+'Motore 2021'!$D$43+'Motore 2021'!$B$44))*10%))</f>
        <v>0</v>
      </c>
      <c r="BH37" s="85">
        <f t="shared" si="24"/>
        <v>0</v>
      </c>
      <c r="BI37" s="85">
        <f t="shared" si="25"/>
        <v>0</v>
      </c>
      <c r="BJ37" s="85">
        <f>IF(H37&lt;&gt;0,IF($C$18="SI",((('Motore 2022'!$B$47+'Motore 2022'!$B$50+'Motore 2022'!$B$53)/365)*$F$15)+(((('Motore 2022'!$B$47+'Motore 2022'!$B$50+'Motore 2021'!$B$53)/365)*$F$15)*10%),(('Motore 2022'!$B$53/365)*$F$15)+(('Motore 2022'!$B$53/365)*$F$15)*10%),0)</f>
        <v>0</v>
      </c>
      <c r="BK37" s="85">
        <f>IF(H37&lt;&gt;0,IF($C$18="SI",((('Motore 2021'!$B$47+'Motore 2021'!$B$50+'Motore 2021'!$B$53)/365)*$F$14)+(((('Motore 2021'!$B$47+'Motore 2021'!$B$50+'Motore 2021'!$B$53)/365)*$F$14)*10%),(('Motore 2021'!$B$53/365)*$F$14)+(('Motore 2021'!$B$53/365)*$F$14)*10%),0)</f>
        <v>0</v>
      </c>
      <c r="BL37" s="85">
        <f>IF(H37&lt;&gt;0,IF($C$18="SI",((('Motore 2022'!$B$47+'Motore 2022'!$B$50+'Motore 2022'!$B$53)/365)*$F$15),(('Motore 2022'!$B$53/365)*$F$15)),0)</f>
        <v>0</v>
      </c>
      <c r="BM37" s="85">
        <f>IF(H37&lt;&gt;0,IF($C$18="SI",((('Motore 2021'!$B$47+'Motore 2021'!$B$50+'Motore 2021'!$B$53)/365)*$F$14),(('Motore 2021'!$B$53/365)*$F$14)),0)</f>
        <v>0</v>
      </c>
      <c r="BN37" s="85">
        <f t="shared" si="26"/>
        <v>0</v>
      </c>
      <c r="BO37" s="87">
        <f t="shared" si="27"/>
        <v>0</v>
      </c>
      <c r="BP37" s="41"/>
    </row>
    <row r="38" spans="1:68" x14ac:dyDescent="0.3">
      <c r="A38" s="75" t="s">
        <v>9</v>
      </c>
      <c r="B38" s="52">
        <v>0</v>
      </c>
      <c r="C38" s="52">
        <v>0</v>
      </c>
      <c r="D38" s="52">
        <v>0</v>
      </c>
      <c r="E38" s="52">
        <f t="shared" si="12"/>
        <v>0</v>
      </c>
      <c r="F38" s="58" t="s">
        <v>8</v>
      </c>
      <c r="G38" s="72">
        <f t="shared" si="13"/>
        <v>0</v>
      </c>
      <c r="H38" s="72">
        <f t="shared" si="14"/>
        <v>0</v>
      </c>
      <c r="I38" s="73">
        <f t="shared" si="15"/>
        <v>0</v>
      </c>
      <c r="J38" s="73">
        <f t="shared" si="16"/>
        <v>0</v>
      </c>
      <c r="K38" s="74">
        <f t="shared" si="0"/>
        <v>0</v>
      </c>
      <c r="L38" s="74">
        <f t="shared" si="1"/>
        <v>0</v>
      </c>
      <c r="M38" s="127">
        <f>IF(K38&lt;'Motore 2022'!$H$28,Ripartizione!K38,'Motore 2022'!$H$28)</f>
        <v>0</v>
      </c>
      <c r="N38" s="127">
        <f>IF(L38&lt;'Motore 2021'!$H$28,Ripartizione!L38,'Motore 2021'!$H$28)</f>
        <v>0</v>
      </c>
      <c r="O38" s="127">
        <f t="shared" si="2"/>
        <v>0</v>
      </c>
      <c r="P38" s="127">
        <f t="shared" si="3"/>
        <v>0</v>
      </c>
      <c r="Q38" s="127">
        <f>ROUND(O38*'Motore 2022'!$E$28,2)</f>
        <v>0</v>
      </c>
      <c r="R38" s="127">
        <f>ROUND(P38*'Motore 2021'!$E$28,2)</f>
        <v>0</v>
      </c>
      <c r="S38" s="127">
        <f>IF((K38-M38)&lt;'Motore 2022'!$H$29,(K38-M38),'Motore 2022'!$H$29)</f>
        <v>0</v>
      </c>
      <c r="T38" s="127">
        <f>IF((L38-N38)&lt;'Motore 2021'!$H$29,(L38-N38),'Motore 2021'!$H$29)</f>
        <v>0</v>
      </c>
      <c r="U38" s="127">
        <f t="shared" si="4"/>
        <v>0</v>
      </c>
      <c r="V38" s="127">
        <f t="shared" si="5"/>
        <v>0</v>
      </c>
      <c r="W38" s="127">
        <f>ROUND(U38*'Motore 2022'!$E$29,2)</f>
        <v>0</v>
      </c>
      <c r="X38" s="127">
        <f>ROUND(V38*'Motore 2021'!$E$29,2)</f>
        <v>0</v>
      </c>
      <c r="Y38" s="127">
        <f>IF(K38-M38-S38&lt;'Motore 2022'!$H$30,(Ripartizione!K38-Ripartizione!M38-Ripartizione!S38),'Motore 2022'!$H$30)</f>
        <v>0</v>
      </c>
      <c r="Z38" s="127">
        <f>IF(L38-N38-T38&lt;'Motore 2021'!$H$30,(Ripartizione!L38-Ripartizione!N38-Ripartizione!T38),'Motore 2021'!$H$30)</f>
        <v>0</v>
      </c>
      <c r="AA38" s="127">
        <f t="shared" si="6"/>
        <v>0</v>
      </c>
      <c r="AB38" s="127">
        <f t="shared" si="7"/>
        <v>0</v>
      </c>
      <c r="AC38" s="127">
        <f>ROUND(AA38*'Motore 2022'!$E$30,2)</f>
        <v>0</v>
      </c>
      <c r="AD38" s="127">
        <f>ROUND(AB38*'Motore 2021'!$E$30,2)</f>
        <v>0</v>
      </c>
      <c r="AE38" s="127">
        <f>IF((K38-M38-S38-Y38)&lt;'Motore 2022'!$H$31, (K38-M38-S38-Y38),'Motore 2022'!$H$31)</f>
        <v>0</v>
      </c>
      <c r="AF38" s="127">
        <f>IF((L38-N38-T38-Z38)&lt;'Motore 2021'!$H$31, (L38-N38-T38-Z38),'Motore 2021'!$H$31)</f>
        <v>0</v>
      </c>
      <c r="AG38" s="127">
        <f t="shared" si="8"/>
        <v>0</v>
      </c>
      <c r="AH38" s="127">
        <f t="shared" si="9"/>
        <v>0</v>
      </c>
      <c r="AI38" s="127">
        <f>ROUND(AG38*'Motore 2022'!$E$31,2)</f>
        <v>0</v>
      </c>
      <c r="AJ38" s="127">
        <f>ROUND(AH38*'Motore 2021'!$E$31,2)</f>
        <v>0</v>
      </c>
      <c r="AK38" s="127">
        <f t="shared" si="17"/>
        <v>0</v>
      </c>
      <c r="AL38" s="127">
        <f t="shared" si="18"/>
        <v>0</v>
      </c>
      <c r="AM38" s="127">
        <f t="shared" si="10"/>
        <v>0</v>
      </c>
      <c r="AN38" s="127">
        <f t="shared" si="11"/>
        <v>0</v>
      </c>
      <c r="AO38" s="127">
        <f>ROUND(AM38*'Motore 2022'!$E$32,2)</f>
        <v>0</v>
      </c>
      <c r="AP38" s="127">
        <f>ROUND(AN38*'Motore 2021'!$E$32,2)</f>
        <v>0</v>
      </c>
      <c r="AQ38" s="50">
        <f>IF(B38&lt;&gt;0,((Q38+R38)*Ripartizione!B38),Q38+R38)</f>
        <v>0</v>
      </c>
      <c r="AR38" s="50">
        <f>IF(B38&lt;&gt;0,((Ripartizione!B38*W38)+(Ripartizione!B38*X38)), W38+X38)</f>
        <v>0</v>
      </c>
      <c r="AS38" s="50">
        <f t="shared" si="19"/>
        <v>0</v>
      </c>
      <c r="AT38" s="50">
        <f>IF(B38&lt;&gt;0,((Ripartizione!B38*AI38)+(Ripartizione!B38*AJ38)), AI38+AJ38)</f>
        <v>0</v>
      </c>
      <c r="AU38" s="50">
        <f>IF(B38&lt;&gt;0,((Ripartizione!B38*AO38)+(Ripartizione!B38*AP38)), AO38+AP38)</f>
        <v>0</v>
      </c>
      <c r="AV38" s="50">
        <f t="shared" si="20"/>
        <v>0</v>
      </c>
      <c r="AW38" s="50">
        <f t="shared" si="21"/>
        <v>0</v>
      </c>
      <c r="AX38" s="50">
        <f>IF($C$18="SI",((C38*'Motore 2021'!$B$35) + (D38*'Motore 2021'!$B$35)),0)</f>
        <v>0</v>
      </c>
      <c r="AY38" s="51">
        <f>IF($C$18="SI",((C38*'Motore 2021'!$B$35)+(C38*'Motore 2021'!$B$35)*10% + (D38*'Motore 2021'!$B$35)+(D38*'Motore 2021'!$B$35)*10%),0)</f>
        <v>0</v>
      </c>
      <c r="AZ38" s="81">
        <f>IF($C$18="SI",(((C38*'Motore 2021'!$B$38))+((D38*'Motore 2021'!$B$38))),0)</f>
        <v>0</v>
      </c>
      <c r="BA38" s="51">
        <f>IF($C$18="SI",(((C38*'Motore 2021'!$B$38)+((C38*'Motore 2021'!$B$38)*10%))+((D38*'Motore 2021'!$B$38)+((D38*'Motore 2021'!$B$38)*10%))),0)</f>
        <v>0</v>
      </c>
      <c r="BB38" s="51">
        <f t="shared" si="22"/>
        <v>0</v>
      </c>
      <c r="BC38" s="85">
        <f t="shared" si="23"/>
        <v>0</v>
      </c>
      <c r="BD38" s="85">
        <f>IF($C$18="SI",(C38*3*('Motore 2021'!$B$41+'Motore 2021'!$B$42+'Motore 2021'!$B$43+'Motore 2021'!$B$44)),(C38*1*('Motore 2021'!$B$41+'Motore 2021'!$B$42+'Motore 2021'!$B$43+'Motore 2021'!$B$44)))</f>
        <v>0</v>
      </c>
      <c r="BE38" s="86">
        <f>IF($C$18="SI",(D38*3*('Motore 2021'!$B$41+'Motore 2021'!$B$42+'Motore 2021'!$D$43+'Motore 2021'!$B$44)),(D38*1*('Motore 2021'!$B$41+'Motore 2021'!$B$42+'Motore 2021'!$D$43+'Motore 2021'!$B$44)))</f>
        <v>0</v>
      </c>
      <c r="BF38" s="85">
        <f>IF($C$18="SI",(C38*3*('Motore 2021'!$B$41+'Motore 2021'!$B$42+'Motore 2021'!$B$43+'Motore 2021'!$B$44))+((C38*3*('Motore 2021'!$B$41+'Motore 2021'!$B$42+'Motore 2021'!$B$43+'Motore 2021'!$B$44))*10%),(C38*1*('Motore 2021'!$B$41+'Motore 2021'!$B$42+'Motore 2021'!$B$43+'Motore 2021'!$B$44))+((C38*1*('Motore 2021'!$B$41+'Motore 2021'!$B$42+'Motore 2021'!$B$43+'Motore 2021'!$B$44))*10%))</f>
        <v>0</v>
      </c>
      <c r="BG38" s="85">
        <f>IF($C$18="SI",(D38*3*('Motore 2021'!$B$41+'Motore 2021'!$B$42+'Motore 2021'!$D$43+'Motore 2021'!$B$44))+((D38*3*('Motore 2021'!$B$41+'Motore 2021'!$B$42+'Motore 2021'!$D$43+'Motore 2021'!$B$44))*10%),(D38*1*('Motore 2021'!$B$41+'Motore 2021'!$B$42+'Motore 2021'!$D$43+'Motore 2021'!$B$44))+((D38*1*('Motore 2021'!$B$41+'Motore 2021'!$B$42+'Motore 2021'!$D$43+'Motore 2021'!$B$44))*10%))</f>
        <v>0</v>
      </c>
      <c r="BH38" s="85">
        <f t="shared" si="24"/>
        <v>0</v>
      </c>
      <c r="BI38" s="85">
        <f t="shared" si="25"/>
        <v>0</v>
      </c>
      <c r="BJ38" s="85">
        <f>IF(H38&lt;&gt;0,IF($C$18="SI",((('Motore 2022'!$B$47+'Motore 2022'!$B$50+'Motore 2022'!$B$53)/365)*$F$15)+(((('Motore 2022'!$B$47+'Motore 2022'!$B$50+'Motore 2021'!$B$53)/365)*$F$15)*10%),(('Motore 2022'!$B$53/365)*$F$15)+(('Motore 2022'!$B$53/365)*$F$15)*10%),0)</f>
        <v>0</v>
      </c>
      <c r="BK38" s="85">
        <f>IF(H38&lt;&gt;0,IF($C$18="SI",((('Motore 2021'!$B$47+'Motore 2021'!$B$50+'Motore 2021'!$B$53)/365)*$F$14)+(((('Motore 2021'!$B$47+'Motore 2021'!$B$50+'Motore 2021'!$B$53)/365)*$F$14)*10%),(('Motore 2021'!$B$53/365)*$F$14)+(('Motore 2021'!$B$53/365)*$F$14)*10%),0)</f>
        <v>0</v>
      </c>
      <c r="BL38" s="85">
        <f>IF(H38&lt;&gt;0,IF($C$18="SI",((('Motore 2022'!$B$47+'Motore 2022'!$B$50+'Motore 2022'!$B$53)/365)*$F$15),(('Motore 2022'!$B$53/365)*$F$15)),0)</f>
        <v>0</v>
      </c>
      <c r="BM38" s="85">
        <f>IF(H38&lt;&gt;0,IF($C$18="SI",((('Motore 2021'!$B$47+'Motore 2021'!$B$50+'Motore 2021'!$B$53)/365)*$F$14),(('Motore 2021'!$B$53/365)*$F$14)),0)</f>
        <v>0</v>
      </c>
      <c r="BN38" s="85">
        <f t="shared" si="26"/>
        <v>0</v>
      </c>
      <c r="BO38" s="87">
        <f t="shared" si="27"/>
        <v>0</v>
      </c>
      <c r="BP38" s="41"/>
    </row>
    <row r="39" spans="1:68" x14ac:dyDescent="0.3">
      <c r="A39" s="75" t="s">
        <v>10</v>
      </c>
      <c r="B39" s="52">
        <v>0</v>
      </c>
      <c r="C39" s="52">
        <v>0</v>
      </c>
      <c r="D39" s="52">
        <v>0</v>
      </c>
      <c r="E39" s="52">
        <f t="shared" si="12"/>
        <v>0</v>
      </c>
      <c r="F39" s="58" t="s">
        <v>8</v>
      </c>
      <c r="G39" s="72">
        <f t="shared" si="13"/>
        <v>0</v>
      </c>
      <c r="H39" s="72">
        <f t="shared" si="14"/>
        <v>0</v>
      </c>
      <c r="I39" s="73">
        <f t="shared" si="15"/>
        <v>0</v>
      </c>
      <c r="J39" s="73">
        <f t="shared" si="16"/>
        <v>0</v>
      </c>
      <c r="K39" s="74">
        <f t="shared" si="0"/>
        <v>0</v>
      </c>
      <c r="L39" s="74">
        <f t="shared" si="1"/>
        <v>0</v>
      </c>
      <c r="M39" s="127">
        <f>IF(K39&lt;'Motore 2022'!$H$28,Ripartizione!K39,'Motore 2022'!$H$28)</f>
        <v>0</v>
      </c>
      <c r="N39" s="127">
        <f>IF(L39&lt;'Motore 2021'!$H$28,Ripartizione!L39,'Motore 2021'!$H$28)</f>
        <v>0</v>
      </c>
      <c r="O39" s="127">
        <f t="shared" si="2"/>
        <v>0</v>
      </c>
      <c r="P39" s="127">
        <f t="shared" si="3"/>
        <v>0</v>
      </c>
      <c r="Q39" s="127">
        <f>ROUND(O39*'Motore 2022'!$E$28,2)</f>
        <v>0</v>
      </c>
      <c r="R39" s="127">
        <f>ROUND(P39*'Motore 2021'!$E$28,2)</f>
        <v>0</v>
      </c>
      <c r="S39" s="127">
        <f>IF((K39-M39)&lt;'Motore 2022'!$H$29,(K39-M39),'Motore 2022'!$H$29)</f>
        <v>0</v>
      </c>
      <c r="T39" s="127">
        <f>IF((L39-N39)&lt;'Motore 2021'!$H$29,(L39-N39),'Motore 2021'!$H$29)</f>
        <v>0</v>
      </c>
      <c r="U39" s="127">
        <f t="shared" si="4"/>
        <v>0</v>
      </c>
      <c r="V39" s="127">
        <f t="shared" si="5"/>
        <v>0</v>
      </c>
      <c r="W39" s="127">
        <f>ROUND(U39*'Motore 2022'!$E$29,2)</f>
        <v>0</v>
      </c>
      <c r="X39" s="127">
        <f>ROUND(V39*'Motore 2021'!$E$29,2)</f>
        <v>0</v>
      </c>
      <c r="Y39" s="127">
        <f>IF(K39-M39-S39&lt;'Motore 2022'!$H$30,(Ripartizione!K39-Ripartizione!M39-Ripartizione!S39),'Motore 2022'!$H$30)</f>
        <v>0</v>
      </c>
      <c r="Z39" s="127">
        <f>IF(L39-N39-T39&lt;'Motore 2021'!$H$30,(Ripartizione!L39-Ripartizione!N39-Ripartizione!T39),'Motore 2021'!$H$30)</f>
        <v>0</v>
      </c>
      <c r="AA39" s="127">
        <f t="shared" si="6"/>
        <v>0</v>
      </c>
      <c r="AB39" s="127">
        <f t="shared" si="7"/>
        <v>0</v>
      </c>
      <c r="AC39" s="127">
        <f>ROUND(AA39*'Motore 2022'!$E$30,2)</f>
        <v>0</v>
      </c>
      <c r="AD39" s="127">
        <f>ROUND(AB39*'Motore 2021'!$E$30,2)</f>
        <v>0</v>
      </c>
      <c r="AE39" s="127">
        <f>IF((K39-M39-S39-Y39)&lt;'Motore 2022'!$H$31, (K39-M39-S39-Y39),'Motore 2022'!$H$31)</f>
        <v>0</v>
      </c>
      <c r="AF39" s="127">
        <f>IF((L39-N39-T39-Z39)&lt;'Motore 2021'!$H$31, (L39-N39-T39-Z39),'Motore 2021'!$H$31)</f>
        <v>0</v>
      </c>
      <c r="AG39" s="127">
        <f t="shared" si="8"/>
        <v>0</v>
      </c>
      <c r="AH39" s="127">
        <f t="shared" si="9"/>
        <v>0</v>
      </c>
      <c r="AI39" s="127">
        <f>ROUND(AG39*'Motore 2022'!$E$31,2)</f>
        <v>0</v>
      </c>
      <c r="AJ39" s="127">
        <f>ROUND(AH39*'Motore 2021'!$E$31,2)</f>
        <v>0</v>
      </c>
      <c r="AK39" s="127">
        <f t="shared" si="17"/>
        <v>0</v>
      </c>
      <c r="AL39" s="127">
        <f t="shared" si="18"/>
        <v>0</v>
      </c>
      <c r="AM39" s="127">
        <f t="shared" si="10"/>
        <v>0</v>
      </c>
      <c r="AN39" s="127">
        <f t="shared" si="11"/>
        <v>0</v>
      </c>
      <c r="AO39" s="127">
        <f>ROUND(AM39*'Motore 2022'!$E$32,2)</f>
        <v>0</v>
      </c>
      <c r="AP39" s="127">
        <f>ROUND(AN39*'Motore 2021'!$E$32,2)</f>
        <v>0</v>
      </c>
      <c r="AQ39" s="50">
        <f>IF(B39&lt;&gt;0,((Q39+R39)*Ripartizione!B39),Q39+R39)</f>
        <v>0</v>
      </c>
      <c r="AR39" s="50">
        <f>IF(B39&lt;&gt;0,((Ripartizione!B39*W39)+(Ripartizione!B39*X39)), W39+X39)</f>
        <v>0</v>
      </c>
      <c r="AS39" s="50">
        <f t="shared" si="19"/>
        <v>0</v>
      </c>
      <c r="AT39" s="50">
        <f>IF(B39&lt;&gt;0,((Ripartizione!B39*AI39)+(Ripartizione!B39*AJ39)), AI39+AJ39)</f>
        <v>0</v>
      </c>
      <c r="AU39" s="50">
        <f>IF(B39&lt;&gt;0,((Ripartizione!B39*AO39)+(Ripartizione!B39*AP39)), AO39+AP39)</f>
        <v>0</v>
      </c>
      <c r="AV39" s="50">
        <f t="shared" si="20"/>
        <v>0</v>
      </c>
      <c r="AW39" s="50">
        <f t="shared" si="21"/>
        <v>0</v>
      </c>
      <c r="AX39" s="50">
        <f>IF($C$18="SI",((C39*'Motore 2021'!$B$35) + (D39*'Motore 2021'!$B$35)),0)</f>
        <v>0</v>
      </c>
      <c r="AY39" s="51">
        <f>IF($C$18="SI",((C39*'Motore 2021'!$B$35)+(C39*'Motore 2021'!$B$35)*10% + (D39*'Motore 2021'!$B$35)+(D39*'Motore 2021'!$B$35)*10%),0)</f>
        <v>0</v>
      </c>
      <c r="AZ39" s="81">
        <f>IF($C$18="SI",(((C39*'Motore 2021'!$B$38))+((D39*'Motore 2021'!$B$38))),0)</f>
        <v>0</v>
      </c>
      <c r="BA39" s="51">
        <f>IF($C$18="SI",(((C39*'Motore 2021'!$B$38)+((C39*'Motore 2021'!$B$38)*10%))+((D39*'Motore 2021'!$B$38)+((D39*'Motore 2021'!$B$38)*10%))),0)</f>
        <v>0</v>
      </c>
      <c r="BB39" s="51">
        <f t="shared" si="22"/>
        <v>0</v>
      </c>
      <c r="BC39" s="85">
        <f t="shared" si="23"/>
        <v>0</v>
      </c>
      <c r="BD39" s="85">
        <f>IF($C$18="SI",(C39*3*('Motore 2021'!$B$41+'Motore 2021'!$B$42+'Motore 2021'!$B$43+'Motore 2021'!$B$44)),(C39*1*('Motore 2021'!$B$41+'Motore 2021'!$B$42+'Motore 2021'!$B$43+'Motore 2021'!$B$44)))</f>
        <v>0</v>
      </c>
      <c r="BE39" s="86">
        <f>IF($C$18="SI",(D39*3*('Motore 2021'!$B$41+'Motore 2021'!$B$42+'Motore 2021'!$D$43+'Motore 2021'!$B$44)),(D39*1*('Motore 2021'!$B$41+'Motore 2021'!$B$42+'Motore 2021'!$D$43+'Motore 2021'!$B$44)))</f>
        <v>0</v>
      </c>
      <c r="BF39" s="85">
        <f>IF($C$18="SI",(C39*3*('Motore 2021'!$B$41+'Motore 2021'!$B$42+'Motore 2021'!$B$43+'Motore 2021'!$B$44))+((C39*3*('Motore 2021'!$B$41+'Motore 2021'!$B$42+'Motore 2021'!$B$43+'Motore 2021'!$B$44))*10%),(C39*1*('Motore 2021'!$B$41+'Motore 2021'!$B$42+'Motore 2021'!$B$43+'Motore 2021'!$B$44))+((C39*1*('Motore 2021'!$B$41+'Motore 2021'!$B$42+'Motore 2021'!$B$43+'Motore 2021'!$B$44))*10%))</f>
        <v>0</v>
      </c>
      <c r="BG39" s="85">
        <f>IF($C$18="SI",(D39*3*('Motore 2021'!$B$41+'Motore 2021'!$B$42+'Motore 2021'!$D$43+'Motore 2021'!$B$44))+((D39*3*('Motore 2021'!$B$41+'Motore 2021'!$B$42+'Motore 2021'!$D$43+'Motore 2021'!$B$44))*10%),(D39*1*('Motore 2021'!$B$41+'Motore 2021'!$B$42+'Motore 2021'!$D$43+'Motore 2021'!$B$44))+((D39*1*('Motore 2021'!$B$41+'Motore 2021'!$B$42+'Motore 2021'!$D$43+'Motore 2021'!$B$44))*10%))</f>
        <v>0</v>
      </c>
      <c r="BH39" s="85">
        <f t="shared" si="24"/>
        <v>0</v>
      </c>
      <c r="BI39" s="85">
        <f t="shared" si="25"/>
        <v>0</v>
      </c>
      <c r="BJ39" s="85">
        <f>IF(H39&lt;&gt;0,IF($C$18="SI",((('Motore 2022'!$B$47+'Motore 2022'!$B$50+'Motore 2022'!$B$53)/365)*$F$15)+(((('Motore 2022'!$B$47+'Motore 2022'!$B$50+'Motore 2021'!$B$53)/365)*$F$15)*10%),(('Motore 2022'!$B$53/365)*$F$15)+(('Motore 2022'!$B$53/365)*$F$15)*10%),0)</f>
        <v>0</v>
      </c>
      <c r="BK39" s="85">
        <f>IF(H39&lt;&gt;0,IF($C$18="SI",((('Motore 2021'!$B$47+'Motore 2021'!$B$50+'Motore 2021'!$B$53)/365)*$F$14)+(((('Motore 2021'!$B$47+'Motore 2021'!$B$50+'Motore 2021'!$B$53)/365)*$F$14)*10%),(('Motore 2021'!$B$53/365)*$F$14)+(('Motore 2021'!$B$53/365)*$F$14)*10%),0)</f>
        <v>0</v>
      </c>
      <c r="BL39" s="85">
        <f>IF(H39&lt;&gt;0,IF($C$18="SI",((('Motore 2022'!$B$47+'Motore 2022'!$B$50+'Motore 2022'!$B$53)/365)*$F$15),(('Motore 2022'!$B$53/365)*$F$15)),0)</f>
        <v>0</v>
      </c>
      <c r="BM39" s="85">
        <f>IF(H39&lt;&gt;0,IF($C$18="SI",((('Motore 2021'!$B$47+'Motore 2021'!$B$50+'Motore 2021'!$B$53)/365)*$F$14),(('Motore 2021'!$B$53/365)*$F$14)),0)</f>
        <v>0</v>
      </c>
      <c r="BN39" s="85">
        <f t="shared" si="26"/>
        <v>0</v>
      </c>
      <c r="BO39" s="87">
        <f t="shared" si="27"/>
        <v>0</v>
      </c>
      <c r="BP39" s="41"/>
    </row>
    <row r="40" spans="1:68" x14ac:dyDescent="0.3">
      <c r="A40" s="75" t="s">
        <v>11</v>
      </c>
      <c r="B40" s="52">
        <v>0</v>
      </c>
      <c r="C40" s="52">
        <v>0</v>
      </c>
      <c r="D40" s="52">
        <v>0</v>
      </c>
      <c r="E40" s="52">
        <f t="shared" si="12"/>
        <v>0</v>
      </c>
      <c r="F40" s="58" t="s">
        <v>8</v>
      </c>
      <c r="G40" s="72">
        <f t="shared" si="13"/>
        <v>0</v>
      </c>
      <c r="H40" s="72">
        <f t="shared" si="14"/>
        <v>0</v>
      </c>
      <c r="I40" s="73">
        <f t="shared" si="15"/>
        <v>0</v>
      </c>
      <c r="J40" s="73">
        <f t="shared" si="16"/>
        <v>0</v>
      </c>
      <c r="K40" s="74">
        <f t="shared" si="0"/>
        <v>0</v>
      </c>
      <c r="L40" s="74">
        <f t="shared" si="1"/>
        <v>0</v>
      </c>
      <c r="M40" s="127">
        <f>IF(K40&lt;'Motore 2022'!$H$28,Ripartizione!K40,'Motore 2022'!$H$28)</f>
        <v>0</v>
      </c>
      <c r="N40" s="127">
        <f>IF(L40&lt;'Motore 2021'!$H$28,Ripartizione!L40,'Motore 2021'!$H$28)</f>
        <v>0</v>
      </c>
      <c r="O40" s="127">
        <f t="shared" si="2"/>
        <v>0</v>
      </c>
      <c r="P40" s="127">
        <f t="shared" si="3"/>
        <v>0</v>
      </c>
      <c r="Q40" s="127">
        <f>ROUND(O40*'Motore 2022'!$E$28,2)</f>
        <v>0</v>
      </c>
      <c r="R40" s="127">
        <f>ROUND(P40*'Motore 2021'!$E$28,2)</f>
        <v>0</v>
      </c>
      <c r="S40" s="127">
        <f>IF((K40-M40)&lt;'Motore 2022'!$H$29,(K40-M40),'Motore 2022'!$H$29)</f>
        <v>0</v>
      </c>
      <c r="T40" s="127">
        <f>IF((L40-N40)&lt;'Motore 2021'!$H$29,(L40-N40),'Motore 2021'!$H$29)</f>
        <v>0</v>
      </c>
      <c r="U40" s="127">
        <f t="shared" si="4"/>
        <v>0</v>
      </c>
      <c r="V40" s="127">
        <f t="shared" si="5"/>
        <v>0</v>
      </c>
      <c r="W40" s="127">
        <f>ROUND(U40*'Motore 2022'!$E$29,2)</f>
        <v>0</v>
      </c>
      <c r="X40" s="127">
        <f>ROUND(V40*'Motore 2021'!$E$29,2)</f>
        <v>0</v>
      </c>
      <c r="Y40" s="127">
        <f>IF(K40-M40-S40&lt;'Motore 2022'!$H$30,(Ripartizione!K40-Ripartizione!M40-Ripartizione!S40),'Motore 2022'!$H$30)</f>
        <v>0</v>
      </c>
      <c r="Z40" s="127">
        <f>IF(L40-N40-T40&lt;'Motore 2021'!$H$30,(Ripartizione!L40-Ripartizione!N40-Ripartizione!T40),'Motore 2021'!$H$30)</f>
        <v>0</v>
      </c>
      <c r="AA40" s="127">
        <f t="shared" si="6"/>
        <v>0</v>
      </c>
      <c r="AB40" s="127">
        <f t="shared" si="7"/>
        <v>0</v>
      </c>
      <c r="AC40" s="127">
        <f>ROUND(AA40*'Motore 2022'!$E$30,2)</f>
        <v>0</v>
      </c>
      <c r="AD40" s="127">
        <f>ROUND(AB40*'Motore 2021'!$E$30,2)</f>
        <v>0</v>
      </c>
      <c r="AE40" s="127">
        <f>IF((K40-M40-S40-Y40)&lt;'Motore 2022'!$H$31, (K40-M40-S40-Y40),'Motore 2022'!$H$31)</f>
        <v>0</v>
      </c>
      <c r="AF40" s="127">
        <f>IF((L40-N40-T40-Z40)&lt;'Motore 2021'!$H$31, (L40-N40-T40-Z40),'Motore 2021'!$H$31)</f>
        <v>0</v>
      </c>
      <c r="AG40" s="127">
        <f t="shared" si="8"/>
        <v>0</v>
      </c>
      <c r="AH40" s="127">
        <f t="shared" si="9"/>
        <v>0</v>
      </c>
      <c r="AI40" s="127">
        <f>ROUND(AG40*'Motore 2022'!$E$31,2)</f>
        <v>0</v>
      </c>
      <c r="AJ40" s="127">
        <f>ROUND(AH40*'Motore 2021'!$E$31,2)</f>
        <v>0</v>
      </c>
      <c r="AK40" s="127">
        <f t="shared" si="17"/>
        <v>0</v>
      </c>
      <c r="AL40" s="127">
        <f t="shared" si="18"/>
        <v>0</v>
      </c>
      <c r="AM40" s="127">
        <f t="shared" si="10"/>
        <v>0</v>
      </c>
      <c r="AN40" s="127">
        <f t="shared" si="11"/>
        <v>0</v>
      </c>
      <c r="AO40" s="127">
        <f>ROUND(AM40*'Motore 2022'!$E$32,2)</f>
        <v>0</v>
      </c>
      <c r="AP40" s="127">
        <f>ROUND(AN40*'Motore 2021'!$E$32,2)</f>
        <v>0</v>
      </c>
      <c r="AQ40" s="50">
        <f>IF(B40&lt;&gt;0,((Q40+R40)*Ripartizione!B40),Q40+R40)</f>
        <v>0</v>
      </c>
      <c r="AR40" s="50">
        <f>IF(B40&lt;&gt;0,((Ripartizione!B40*W40)+(Ripartizione!B40*X40)), W40+X40)</f>
        <v>0</v>
      </c>
      <c r="AS40" s="50">
        <f t="shared" si="19"/>
        <v>0</v>
      </c>
      <c r="AT40" s="50">
        <f>IF(B40&lt;&gt;0,((Ripartizione!B40*AI40)+(Ripartizione!B40*AJ40)), AI40+AJ40)</f>
        <v>0</v>
      </c>
      <c r="AU40" s="50">
        <f>IF(B40&lt;&gt;0,((Ripartizione!B40*AO40)+(Ripartizione!B40*AP40)), AO40+AP40)</f>
        <v>0</v>
      </c>
      <c r="AV40" s="50">
        <f t="shared" si="20"/>
        <v>0</v>
      </c>
      <c r="AW40" s="50">
        <f t="shared" si="21"/>
        <v>0</v>
      </c>
      <c r="AX40" s="50">
        <f>IF($C$18="SI",((C40*'Motore 2021'!$B$35) + (D40*'Motore 2021'!$B$35)),0)</f>
        <v>0</v>
      </c>
      <c r="AY40" s="51">
        <f>IF($C$18="SI",((C40*'Motore 2021'!$B$35)+(C40*'Motore 2021'!$B$35)*10% + (D40*'Motore 2021'!$B$35)+(D40*'Motore 2021'!$B$35)*10%),0)</f>
        <v>0</v>
      </c>
      <c r="AZ40" s="81">
        <f>IF($C$18="SI",(((C40*'Motore 2021'!$B$38))+((D40*'Motore 2021'!$B$38))),0)</f>
        <v>0</v>
      </c>
      <c r="BA40" s="51">
        <f>IF($C$18="SI",(((C40*'Motore 2021'!$B$38)+((C40*'Motore 2021'!$B$38)*10%))+((D40*'Motore 2021'!$B$38)+((D40*'Motore 2021'!$B$38)*10%))),0)</f>
        <v>0</v>
      </c>
      <c r="BB40" s="51">
        <f t="shared" si="22"/>
        <v>0</v>
      </c>
      <c r="BC40" s="85">
        <f t="shared" si="23"/>
        <v>0</v>
      </c>
      <c r="BD40" s="85">
        <f>IF($C$18="SI",(C40*3*('Motore 2021'!$B$41+'Motore 2021'!$B$42+'Motore 2021'!$B$43+'Motore 2021'!$B$44)),(C40*1*('Motore 2021'!$B$41+'Motore 2021'!$B$42+'Motore 2021'!$B$43+'Motore 2021'!$B$44)))</f>
        <v>0</v>
      </c>
      <c r="BE40" s="86">
        <f>IF($C$18="SI",(D40*3*('Motore 2021'!$B$41+'Motore 2021'!$B$42+'Motore 2021'!$D$43+'Motore 2021'!$B$44)),(D40*1*('Motore 2021'!$B$41+'Motore 2021'!$B$42+'Motore 2021'!$D$43+'Motore 2021'!$B$44)))</f>
        <v>0</v>
      </c>
      <c r="BF40" s="85">
        <f>IF($C$18="SI",(C40*3*('Motore 2021'!$B$41+'Motore 2021'!$B$42+'Motore 2021'!$B$43+'Motore 2021'!$B$44))+((C40*3*('Motore 2021'!$B$41+'Motore 2021'!$B$42+'Motore 2021'!$B$43+'Motore 2021'!$B$44))*10%),(C40*1*('Motore 2021'!$B$41+'Motore 2021'!$B$42+'Motore 2021'!$B$43+'Motore 2021'!$B$44))+((C40*1*('Motore 2021'!$B$41+'Motore 2021'!$B$42+'Motore 2021'!$B$43+'Motore 2021'!$B$44))*10%))</f>
        <v>0</v>
      </c>
      <c r="BG40" s="85">
        <f>IF($C$18="SI",(D40*3*('Motore 2021'!$B$41+'Motore 2021'!$B$42+'Motore 2021'!$D$43+'Motore 2021'!$B$44))+((D40*3*('Motore 2021'!$B$41+'Motore 2021'!$B$42+'Motore 2021'!$D$43+'Motore 2021'!$B$44))*10%),(D40*1*('Motore 2021'!$B$41+'Motore 2021'!$B$42+'Motore 2021'!$D$43+'Motore 2021'!$B$44))+((D40*1*('Motore 2021'!$B$41+'Motore 2021'!$B$42+'Motore 2021'!$D$43+'Motore 2021'!$B$44))*10%))</f>
        <v>0</v>
      </c>
      <c r="BH40" s="85">
        <f t="shared" si="24"/>
        <v>0</v>
      </c>
      <c r="BI40" s="85">
        <f t="shared" si="25"/>
        <v>0</v>
      </c>
      <c r="BJ40" s="85">
        <f>IF(H40&lt;&gt;0,IF($C$18="SI",((('Motore 2022'!$B$47+'Motore 2022'!$B$50+'Motore 2022'!$B$53)/365)*$F$15)+(((('Motore 2022'!$B$47+'Motore 2022'!$B$50+'Motore 2021'!$B$53)/365)*$F$15)*10%),(('Motore 2022'!$B$53/365)*$F$15)+(('Motore 2022'!$B$53/365)*$F$15)*10%),0)</f>
        <v>0</v>
      </c>
      <c r="BK40" s="85">
        <f>IF(H40&lt;&gt;0,IF($C$18="SI",((('Motore 2021'!$B$47+'Motore 2021'!$B$50+'Motore 2021'!$B$53)/365)*$F$14)+(((('Motore 2021'!$B$47+'Motore 2021'!$B$50+'Motore 2021'!$B$53)/365)*$F$14)*10%),(('Motore 2021'!$B$53/365)*$F$14)+(('Motore 2021'!$B$53/365)*$F$14)*10%),0)</f>
        <v>0</v>
      </c>
      <c r="BL40" s="85">
        <f>IF(H40&lt;&gt;0,IF($C$18="SI",((('Motore 2022'!$B$47+'Motore 2022'!$B$50+'Motore 2022'!$B$53)/365)*$F$15),(('Motore 2022'!$B$53/365)*$F$15)),0)</f>
        <v>0</v>
      </c>
      <c r="BM40" s="85">
        <f>IF(H40&lt;&gt;0,IF($C$18="SI",((('Motore 2021'!$B$47+'Motore 2021'!$B$50+'Motore 2021'!$B$53)/365)*$F$14),(('Motore 2021'!$B$53/365)*$F$14)),0)</f>
        <v>0</v>
      </c>
      <c r="BN40" s="85">
        <f t="shared" si="26"/>
        <v>0</v>
      </c>
      <c r="BO40" s="87">
        <f t="shared" si="27"/>
        <v>0</v>
      </c>
      <c r="BP40" s="41"/>
    </row>
    <row r="41" spans="1:68" x14ac:dyDescent="0.3">
      <c r="A41" s="75" t="s">
        <v>12</v>
      </c>
      <c r="B41" s="52">
        <v>0</v>
      </c>
      <c r="C41" s="52">
        <v>0</v>
      </c>
      <c r="D41" s="52">
        <v>0</v>
      </c>
      <c r="E41" s="52">
        <f t="shared" si="12"/>
        <v>0</v>
      </c>
      <c r="F41" s="58" t="s">
        <v>8</v>
      </c>
      <c r="G41" s="72">
        <f t="shared" si="13"/>
        <v>0</v>
      </c>
      <c r="H41" s="72">
        <f t="shared" si="14"/>
        <v>0</v>
      </c>
      <c r="I41" s="73">
        <f t="shared" si="15"/>
        <v>0</v>
      </c>
      <c r="J41" s="73">
        <f t="shared" si="16"/>
        <v>0</v>
      </c>
      <c r="K41" s="74">
        <f t="shared" si="0"/>
        <v>0</v>
      </c>
      <c r="L41" s="74">
        <f t="shared" si="1"/>
        <v>0</v>
      </c>
      <c r="M41" s="127">
        <f>IF(K41&lt;'Motore 2022'!$H$28,Ripartizione!K41,'Motore 2022'!$H$28)</f>
        <v>0</v>
      </c>
      <c r="N41" s="127">
        <f>IF(L41&lt;'Motore 2021'!$H$28,Ripartizione!L41,'Motore 2021'!$H$28)</f>
        <v>0</v>
      </c>
      <c r="O41" s="127">
        <f t="shared" si="2"/>
        <v>0</v>
      </c>
      <c r="P41" s="127">
        <f t="shared" si="3"/>
        <v>0</v>
      </c>
      <c r="Q41" s="127">
        <f>ROUND(O41*'Motore 2022'!$E$28,2)</f>
        <v>0</v>
      </c>
      <c r="R41" s="127">
        <f>ROUND(P41*'Motore 2021'!$E$28,2)</f>
        <v>0</v>
      </c>
      <c r="S41" s="127">
        <f>IF((K41-M41)&lt;'Motore 2022'!$H$29,(K41-M41),'Motore 2022'!$H$29)</f>
        <v>0</v>
      </c>
      <c r="T41" s="127">
        <f>IF((L41-N41)&lt;'Motore 2021'!$H$29,(L41-N41),'Motore 2021'!$H$29)</f>
        <v>0</v>
      </c>
      <c r="U41" s="127">
        <f t="shared" si="4"/>
        <v>0</v>
      </c>
      <c r="V41" s="127">
        <f t="shared" si="5"/>
        <v>0</v>
      </c>
      <c r="W41" s="127">
        <f>ROUND(U41*'Motore 2022'!$E$29,2)</f>
        <v>0</v>
      </c>
      <c r="X41" s="127">
        <f>ROUND(V41*'Motore 2021'!$E$29,2)</f>
        <v>0</v>
      </c>
      <c r="Y41" s="127">
        <f>IF(K41-M41-S41&lt;'Motore 2022'!$H$30,(Ripartizione!K41-Ripartizione!M41-Ripartizione!S41),'Motore 2022'!$H$30)</f>
        <v>0</v>
      </c>
      <c r="Z41" s="127">
        <f>IF(L41-N41-T41&lt;'Motore 2021'!$H$30,(Ripartizione!L41-Ripartizione!N41-Ripartizione!T41),'Motore 2021'!$H$30)</f>
        <v>0</v>
      </c>
      <c r="AA41" s="127">
        <f t="shared" si="6"/>
        <v>0</v>
      </c>
      <c r="AB41" s="127">
        <f t="shared" si="7"/>
        <v>0</v>
      </c>
      <c r="AC41" s="127">
        <f>ROUND(AA41*'Motore 2022'!$E$30,2)</f>
        <v>0</v>
      </c>
      <c r="AD41" s="127">
        <f>ROUND(AB41*'Motore 2021'!$E$30,2)</f>
        <v>0</v>
      </c>
      <c r="AE41" s="127">
        <f>IF((K41-M41-S41-Y41)&lt;'Motore 2022'!$H$31, (K41-M41-S41-Y41),'Motore 2022'!$H$31)</f>
        <v>0</v>
      </c>
      <c r="AF41" s="127">
        <f>IF((L41-N41-T41-Z41)&lt;'Motore 2021'!$H$31, (L41-N41-T41-Z41),'Motore 2021'!$H$31)</f>
        <v>0</v>
      </c>
      <c r="AG41" s="127">
        <f t="shared" si="8"/>
        <v>0</v>
      </c>
      <c r="AH41" s="127">
        <f t="shared" si="9"/>
        <v>0</v>
      </c>
      <c r="AI41" s="127">
        <f>ROUND(AG41*'Motore 2022'!$E$31,2)</f>
        <v>0</v>
      </c>
      <c r="AJ41" s="127">
        <f>ROUND(AH41*'Motore 2021'!$E$31,2)</f>
        <v>0</v>
      </c>
      <c r="AK41" s="127">
        <f t="shared" si="17"/>
        <v>0</v>
      </c>
      <c r="AL41" s="127">
        <f t="shared" si="18"/>
        <v>0</v>
      </c>
      <c r="AM41" s="127">
        <f t="shared" si="10"/>
        <v>0</v>
      </c>
      <c r="AN41" s="127">
        <f t="shared" si="11"/>
        <v>0</v>
      </c>
      <c r="AO41" s="127">
        <f>ROUND(AM41*'Motore 2022'!$E$32,2)</f>
        <v>0</v>
      </c>
      <c r="AP41" s="127">
        <f>ROUND(AN41*'Motore 2021'!$E$32,2)</f>
        <v>0</v>
      </c>
      <c r="AQ41" s="50">
        <f>IF(B41&lt;&gt;0,((Q41+R41)*Ripartizione!B41),Q41+R41)</f>
        <v>0</v>
      </c>
      <c r="AR41" s="50">
        <f>IF(B41&lt;&gt;0,((Ripartizione!B41*W41)+(Ripartizione!B41*X41)), W41+X41)</f>
        <v>0</v>
      </c>
      <c r="AS41" s="50">
        <f t="shared" si="19"/>
        <v>0</v>
      </c>
      <c r="AT41" s="50">
        <f>IF(B41&lt;&gt;0,((Ripartizione!B41*AI41)+(Ripartizione!B41*AJ41)), AI41+AJ41)</f>
        <v>0</v>
      </c>
      <c r="AU41" s="50">
        <f>IF(B41&lt;&gt;0,((Ripartizione!B41*AO41)+(Ripartizione!B41*AP41)), AO41+AP41)</f>
        <v>0</v>
      </c>
      <c r="AV41" s="50">
        <f t="shared" si="20"/>
        <v>0</v>
      </c>
      <c r="AW41" s="50">
        <f t="shared" si="21"/>
        <v>0</v>
      </c>
      <c r="AX41" s="50">
        <f>IF($C$18="SI",((C41*'Motore 2021'!$B$35) + (D41*'Motore 2021'!$B$35)),0)</f>
        <v>0</v>
      </c>
      <c r="AY41" s="51">
        <f>IF($C$18="SI",((C41*'Motore 2021'!$B$35)+(C41*'Motore 2021'!$B$35)*10% + (D41*'Motore 2021'!$B$35)+(D41*'Motore 2021'!$B$35)*10%),0)</f>
        <v>0</v>
      </c>
      <c r="AZ41" s="81">
        <f>IF($C$18="SI",(((C41*'Motore 2021'!$B$38))+((D41*'Motore 2021'!$B$38))),0)</f>
        <v>0</v>
      </c>
      <c r="BA41" s="51">
        <f>IF($C$18="SI",(((C41*'Motore 2021'!$B$38)+((C41*'Motore 2021'!$B$38)*10%))+((D41*'Motore 2021'!$B$38)+((D41*'Motore 2021'!$B$38)*10%))),0)</f>
        <v>0</v>
      </c>
      <c r="BB41" s="51">
        <f t="shared" si="22"/>
        <v>0</v>
      </c>
      <c r="BC41" s="85">
        <f t="shared" si="23"/>
        <v>0</v>
      </c>
      <c r="BD41" s="85">
        <f>IF($C$18="SI",(C41*3*('Motore 2021'!$B$41+'Motore 2021'!$B$42+'Motore 2021'!$B$43+'Motore 2021'!$B$44)),(C41*1*('Motore 2021'!$B$41+'Motore 2021'!$B$42+'Motore 2021'!$B$43+'Motore 2021'!$B$44)))</f>
        <v>0</v>
      </c>
      <c r="BE41" s="86">
        <f>IF($C$18="SI",(D41*3*('Motore 2021'!$B$41+'Motore 2021'!$B$42+'Motore 2021'!$D$43+'Motore 2021'!$B$44)),(D41*1*('Motore 2021'!$B$41+'Motore 2021'!$B$42+'Motore 2021'!$D$43+'Motore 2021'!$B$44)))</f>
        <v>0</v>
      </c>
      <c r="BF41" s="85">
        <f>IF($C$18="SI",(C41*3*('Motore 2021'!$B$41+'Motore 2021'!$B$42+'Motore 2021'!$B$43+'Motore 2021'!$B$44))+((C41*3*('Motore 2021'!$B$41+'Motore 2021'!$B$42+'Motore 2021'!$B$43+'Motore 2021'!$B$44))*10%),(C41*1*('Motore 2021'!$B$41+'Motore 2021'!$B$42+'Motore 2021'!$B$43+'Motore 2021'!$B$44))+((C41*1*('Motore 2021'!$B$41+'Motore 2021'!$B$42+'Motore 2021'!$B$43+'Motore 2021'!$B$44))*10%))</f>
        <v>0</v>
      </c>
      <c r="BG41" s="85">
        <f>IF($C$18="SI",(D41*3*('Motore 2021'!$B$41+'Motore 2021'!$B$42+'Motore 2021'!$D$43+'Motore 2021'!$B$44))+((D41*3*('Motore 2021'!$B$41+'Motore 2021'!$B$42+'Motore 2021'!$D$43+'Motore 2021'!$B$44))*10%),(D41*1*('Motore 2021'!$B$41+'Motore 2021'!$B$42+'Motore 2021'!$D$43+'Motore 2021'!$B$44))+((D41*1*('Motore 2021'!$B$41+'Motore 2021'!$B$42+'Motore 2021'!$D$43+'Motore 2021'!$B$44))*10%))</f>
        <v>0</v>
      </c>
      <c r="BH41" s="85">
        <f t="shared" si="24"/>
        <v>0</v>
      </c>
      <c r="BI41" s="85">
        <f t="shared" si="25"/>
        <v>0</v>
      </c>
      <c r="BJ41" s="85">
        <f>IF(H41&lt;&gt;0,IF($C$18="SI",((('Motore 2022'!$B$47+'Motore 2022'!$B$50+'Motore 2022'!$B$53)/365)*$F$15)+(((('Motore 2022'!$B$47+'Motore 2022'!$B$50+'Motore 2021'!$B$53)/365)*$F$15)*10%),(('Motore 2022'!$B$53/365)*$F$15)+(('Motore 2022'!$B$53/365)*$F$15)*10%),0)</f>
        <v>0</v>
      </c>
      <c r="BK41" s="85">
        <f>IF(H41&lt;&gt;0,IF($C$18="SI",((('Motore 2021'!$B$47+'Motore 2021'!$B$50+'Motore 2021'!$B$53)/365)*$F$14)+(((('Motore 2021'!$B$47+'Motore 2021'!$B$50+'Motore 2021'!$B$53)/365)*$F$14)*10%),(('Motore 2021'!$B$53/365)*$F$14)+(('Motore 2021'!$B$53/365)*$F$14)*10%),0)</f>
        <v>0</v>
      </c>
      <c r="BL41" s="85">
        <f>IF(H41&lt;&gt;0,IF($C$18="SI",((('Motore 2022'!$B$47+'Motore 2022'!$B$50+'Motore 2022'!$B$53)/365)*$F$15),(('Motore 2022'!$B$53/365)*$F$15)),0)</f>
        <v>0</v>
      </c>
      <c r="BM41" s="85">
        <f>IF(H41&lt;&gt;0,IF($C$18="SI",((('Motore 2021'!$B$47+'Motore 2021'!$B$50+'Motore 2021'!$B$53)/365)*$F$14),(('Motore 2021'!$B$53/365)*$F$14)),0)</f>
        <v>0</v>
      </c>
      <c r="BN41" s="85">
        <f t="shared" si="26"/>
        <v>0</v>
      </c>
      <c r="BO41" s="87">
        <f t="shared" si="27"/>
        <v>0</v>
      </c>
      <c r="BP41" s="41"/>
    </row>
    <row r="42" spans="1:68" x14ac:dyDescent="0.3">
      <c r="A42" s="75" t="s">
        <v>13</v>
      </c>
      <c r="B42" s="52">
        <v>0</v>
      </c>
      <c r="C42" s="52">
        <v>0</v>
      </c>
      <c r="D42" s="52">
        <v>0</v>
      </c>
      <c r="E42" s="52">
        <f t="shared" si="12"/>
        <v>0</v>
      </c>
      <c r="F42" s="58" t="s">
        <v>8</v>
      </c>
      <c r="G42" s="72">
        <f t="shared" si="13"/>
        <v>0</v>
      </c>
      <c r="H42" s="72">
        <f t="shared" si="14"/>
        <v>0</v>
      </c>
      <c r="I42" s="73">
        <f t="shared" si="15"/>
        <v>0</v>
      </c>
      <c r="J42" s="73">
        <f t="shared" si="16"/>
        <v>0</v>
      </c>
      <c r="K42" s="74">
        <f t="shared" si="0"/>
        <v>0</v>
      </c>
      <c r="L42" s="74">
        <f t="shared" si="1"/>
        <v>0</v>
      </c>
      <c r="M42" s="127">
        <f>IF(K42&lt;'Motore 2022'!$H$28,Ripartizione!K42,'Motore 2022'!$H$28)</f>
        <v>0</v>
      </c>
      <c r="N42" s="127">
        <f>IF(L42&lt;'Motore 2021'!$H$28,Ripartizione!L42,'Motore 2021'!$H$28)</f>
        <v>0</v>
      </c>
      <c r="O42" s="127">
        <f t="shared" si="2"/>
        <v>0</v>
      </c>
      <c r="P42" s="127">
        <f t="shared" si="3"/>
        <v>0</v>
      </c>
      <c r="Q42" s="127">
        <f>ROUND(O42*'Motore 2022'!$E$28,2)</f>
        <v>0</v>
      </c>
      <c r="R42" s="127">
        <f>ROUND(P42*'Motore 2021'!$E$28,2)</f>
        <v>0</v>
      </c>
      <c r="S42" s="127">
        <f>IF((K42-M42)&lt;'Motore 2022'!$H$29,(K42-M42),'Motore 2022'!$H$29)</f>
        <v>0</v>
      </c>
      <c r="T42" s="127">
        <f>IF((L42-N42)&lt;'Motore 2021'!$H$29,(L42-N42),'Motore 2021'!$H$29)</f>
        <v>0</v>
      </c>
      <c r="U42" s="127">
        <f t="shared" si="4"/>
        <v>0</v>
      </c>
      <c r="V42" s="127">
        <f t="shared" si="5"/>
        <v>0</v>
      </c>
      <c r="W42" s="127">
        <f>ROUND(U42*'Motore 2022'!$E$29,2)</f>
        <v>0</v>
      </c>
      <c r="X42" s="127">
        <f>ROUND(V42*'Motore 2021'!$E$29,2)</f>
        <v>0</v>
      </c>
      <c r="Y42" s="127">
        <f>IF(K42-M42-S42&lt;'Motore 2022'!$H$30,(Ripartizione!K42-Ripartizione!M42-Ripartizione!S42),'Motore 2022'!$H$30)</f>
        <v>0</v>
      </c>
      <c r="Z42" s="127">
        <f>IF(L42-N42-T42&lt;'Motore 2021'!$H$30,(Ripartizione!L42-Ripartizione!N42-Ripartizione!T42),'Motore 2021'!$H$30)</f>
        <v>0</v>
      </c>
      <c r="AA42" s="127">
        <f t="shared" si="6"/>
        <v>0</v>
      </c>
      <c r="AB42" s="127">
        <f t="shared" si="7"/>
        <v>0</v>
      </c>
      <c r="AC42" s="127">
        <f>ROUND(AA42*'Motore 2022'!$E$30,2)</f>
        <v>0</v>
      </c>
      <c r="AD42" s="127">
        <f>ROUND(AB42*'Motore 2021'!$E$30,2)</f>
        <v>0</v>
      </c>
      <c r="AE42" s="127">
        <f>IF((K42-M42-S42-Y42)&lt;'Motore 2022'!$H$31, (K42-M42-S42-Y42),'Motore 2022'!$H$31)</f>
        <v>0</v>
      </c>
      <c r="AF42" s="127">
        <f>IF((L42-N42-T42-Z42)&lt;'Motore 2021'!$H$31, (L42-N42-T42-Z42),'Motore 2021'!$H$31)</f>
        <v>0</v>
      </c>
      <c r="AG42" s="127">
        <f t="shared" si="8"/>
        <v>0</v>
      </c>
      <c r="AH42" s="127">
        <f t="shared" si="9"/>
        <v>0</v>
      </c>
      <c r="AI42" s="127">
        <f>ROUND(AG42*'Motore 2022'!$E$31,2)</f>
        <v>0</v>
      </c>
      <c r="AJ42" s="127">
        <f>ROUND(AH42*'Motore 2021'!$E$31,2)</f>
        <v>0</v>
      </c>
      <c r="AK42" s="127">
        <f t="shared" si="17"/>
        <v>0</v>
      </c>
      <c r="AL42" s="127">
        <f t="shared" si="18"/>
        <v>0</v>
      </c>
      <c r="AM42" s="127">
        <f t="shared" si="10"/>
        <v>0</v>
      </c>
      <c r="AN42" s="127">
        <f t="shared" si="11"/>
        <v>0</v>
      </c>
      <c r="AO42" s="127">
        <f>ROUND(AM42*'Motore 2022'!$E$32,2)</f>
        <v>0</v>
      </c>
      <c r="AP42" s="127">
        <f>ROUND(AN42*'Motore 2021'!$E$32,2)</f>
        <v>0</v>
      </c>
      <c r="AQ42" s="50">
        <f>IF(B42&lt;&gt;0,((Q42+R42)*Ripartizione!B42),Q42+R42)</f>
        <v>0</v>
      </c>
      <c r="AR42" s="50">
        <f>IF(B42&lt;&gt;0,((Ripartizione!B42*W42)+(Ripartizione!B42*X42)), W42+X42)</f>
        <v>0</v>
      </c>
      <c r="AS42" s="50">
        <f t="shared" si="19"/>
        <v>0</v>
      </c>
      <c r="AT42" s="50">
        <f>IF(B42&lt;&gt;0,((Ripartizione!B42*AI42)+(Ripartizione!B42*AJ42)), AI42+AJ42)</f>
        <v>0</v>
      </c>
      <c r="AU42" s="50">
        <f>IF(B42&lt;&gt;0,((Ripartizione!B42*AO42)+(Ripartizione!B42*AP42)), AO42+AP42)</f>
        <v>0</v>
      </c>
      <c r="AV42" s="50">
        <f t="shared" si="20"/>
        <v>0</v>
      </c>
      <c r="AW42" s="50">
        <f t="shared" si="21"/>
        <v>0</v>
      </c>
      <c r="AX42" s="50">
        <f>IF($C$18="SI",((C42*'Motore 2021'!$B$35) + (D42*'Motore 2021'!$B$35)),0)</f>
        <v>0</v>
      </c>
      <c r="AY42" s="51">
        <f>IF($C$18="SI",((C42*'Motore 2021'!$B$35)+(C42*'Motore 2021'!$B$35)*10% + (D42*'Motore 2021'!$B$35)+(D42*'Motore 2021'!$B$35)*10%),0)</f>
        <v>0</v>
      </c>
      <c r="AZ42" s="81">
        <f>IF($C$18="SI",(((C42*'Motore 2021'!$B$38))+((D42*'Motore 2021'!$B$38))),0)</f>
        <v>0</v>
      </c>
      <c r="BA42" s="51">
        <f>IF($C$18="SI",(((C42*'Motore 2021'!$B$38)+((C42*'Motore 2021'!$B$38)*10%))+((D42*'Motore 2021'!$B$38)+((D42*'Motore 2021'!$B$38)*10%))),0)</f>
        <v>0</v>
      </c>
      <c r="BB42" s="51">
        <f t="shared" si="22"/>
        <v>0</v>
      </c>
      <c r="BC42" s="85">
        <f t="shared" si="23"/>
        <v>0</v>
      </c>
      <c r="BD42" s="85">
        <f>IF($C$18="SI",(C42*3*('Motore 2021'!$B$41+'Motore 2021'!$B$42+'Motore 2021'!$B$43+'Motore 2021'!$B$44)),(C42*1*('Motore 2021'!$B$41+'Motore 2021'!$B$42+'Motore 2021'!$B$43+'Motore 2021'!$B$44)))</f>
        <v>0</v>
      </c>
      <c r="BE42" s="86">
        <f>IF($C$18="SI",(D42*3*('Motore 2021'!$B$41+'Motore 2021'!$B$42+'Motore 2021'!$D$43+'Motore 2021'!$B$44)),(D42*1*('Motore 2021'!$B$41+'Motore 2021'!$B$42+'Motore 2021'!$D$43+'Motore 2021'!$B$44)))</f>
        <v>0</v>
      </c>
      <c r="BF42" s="85">
        <f>IF($C$18="SI",(C42*3*('Motore 2021'!$B$41+'Motore 2021'!$B$42+'Motore 2021'!$B$43+'Motore 2021'!$B$44))+((C42*3*('Motore 2021'!$B$41+'Motore 2021'!$B$42+'Motore 2021'!$B$43+'Motore 2021'!$B$44))*10%),(C42*1*('Motore 2021'!$B$41+'Motore 2021'!$B$42+'Motore 2021'!$B$43+'Motore 2021'!$B$44))+((C42*1*('Motore 2021'!$B$41+'Motore 2021'!$B$42+'Motore 2021'!$B$43+'Motore 2021'!$B$44))*10%))</f>
        <v>0</v>
      </c>
      <c r="BG42" s="85">
        <f>IF($C$18="SI",(D42*3*('Motore 2021'!$B$41+'Motore 2021'!$B$42+'Motore 2021'!$D$43+'Motore 2021'!$B$44))+((D42*3*('Motore 2021'!$B$41+'Motore 2021'!$B$42+'Motore 2021'!$D$43+'Motore 2021'!$B$44))*10%),(D42*1*('Motore 2021'!$B$41+'Motore 2021'!$B$42+'Motore 2021'!$D$43+'Motore 2021'!$B$44))+((D42*1*('Motore 2021'!$B$41+'Motore 2021'!$B$42+'Motore 2021'!$D$43+'Motore 2021'!$B$44))*10%))</f>
        <v>0</v>
      </c>
      <c r="BH42" s="85">
        <f t="shared" si="24"/>
        <v>0</v>
      </c>
      <c r="BI42" s="85">
        <f t="shared" si="25"/>
        <v>0</v>
      </c>
      <c r="BJ42" s="85">
        <f>IF(H42&lt;&gt;0,IF($C$18="SI",((('Motore 2022'!$B$47+'Motore 2022'!$B$50+'Motore 2022'!$B$53)/365)*$F$15)+(((('Motore 2022'!$B$47+'Motore 2022'!$B$50+'Motore 2021'!$B$53)/365)*$F$15)*10%),(('Motore 2022'!$B$53/365)*$F$15)+(('Motore 2022'!$B$53/365)*$F$15)*10%),0)</f>
        <v>0</v>
      </c>
      <c r="BK42" s="85">
        <f>IF(H42&lt;&gt;0,IF($C$18="SI",((('Motore 2021'!$B$47+'Motore 2021'!$B$50+'Motore 2021'!$B$53)/365)*$F$14)+(((('Motore 2021'!$B$47+'Motore 2021'!$B$50+'Motore 2021'!$B$53)/365)*$F$14)*10%),(('Motore 2021'!$B$53/365)*$F$14)+(('Motore 2021'!$B$53/365)*$F$14)*10%),0)</f>
        <v>0</v>
      </c>
      <c r="BL42" s="85">
        <f>IF(H42&lt;&gt;0,IF($C$18="SI",((('Motore 2022'!$B$47+'Motore 2022'!$B$50+'Motore 2022'!$B$53)/365)*$F$15),(('Motore 2022'!$B$53/365)*$F$15)),0)</f>
        <v>0</v>
      </c>
      <c r="BM42" s="85">
        <f>IF(H42&lt;&gt;0,IF($C$18="SI",((('Motore 2021'!$B$47+'Motore 2021'!$B$50+'Motore 2021'!$B$53)/365)*$F$14),(('Motore 2021'!$B$53/365)*$F$14)),0)</f>
        <v>0</v>
      </c>
      <c r="BN42" s="85">
        <f t="shared" si="26"/>
        <v>0</v>
      </c>
      <c r="BO42" s="87">
        <f t="shared" si="27"/>
        <v>0</v>
      </c>
      <c r="BP42" s="41"/>
    </row>
    <row r="43" spans="1:68" x14ac:dyDescent="0.3">
      <c r="A43" s="75" t="s">
        <v>14</v>
      </c>
      <c r="B43" s="52">
        <v>0</v>
      </c>
      <c r="C43" s="52">
        <v>0</v>
      </c>
      <c r="D43" s="52">
        <v>0</v>
      </c>
      <c r="E43" s="52">
        <f t="shared" si="12"/>
        <v>0</v>
      </c>
      <c r="F43" s="58" t="s">
        <v>8</v>
      </c>
      <c r="G43" s="72">
        <f t="shared" si="13"/>
        <v>0</v>
      </c>
      <c r="H43" s="72">
        <f t="shared" si="14"/>
        <v>0</v>
      </c>
      <c r="I43" s="73">
        <f t="shared" si="15"/>
        <v>0</v>
      </c>
      <c r="J43" s="73">
        <f t="shared" si="16"/>
        <v>0</v>
      </c>
      <c r="K43" s="74">
        <f t="shared" si="0"/>
        <v>0</v>
      </c>
      <c r="L43" s="74">
        <f t="shared" si="1"/>
        <v>0</v>
      </c>
      <c r="M43" s="127">
        <f>IF(K43&lt;'Motore 2022'!$H$28,Ripartizione!K43,'Motore 2022'!$H$28)</f>
        <v>0</v>
      </c>
      <c r="N43" s="127">
        <f>IF(L43&lt;'Motore 2021'!$H$28,Ripartizione!L43,'Motore 2021'!$H$28)</f>
        <v>0</v>
      </c>
      <c r="O43" s="127">
        <f t="shared" si="2"/>
        <v>0</v>
      </c>
      <c r="P43" s="127">
        <f t="shared" si="3"/>
        <v>0</v>
      </c>
      <c r="Q43" s="127">
        <f>ROUND(O43*'Motore 2022'!$E$28,2)</f>
        <v>0</v>
      </c>
      <c r="R43" s="127">
        <f>ROUND(P43*'Motore 2021'!$E$28,2)</f>
        <v>0</v>
      </c>
      <c r="S43" s="127">
        <f>IF((K43-M43)&lt;'Motore 2022'!$H$29,(K43-M43),'Motore 2022'!$H$29)</f>
        <v>0</v>
      </c>
      <c r="T43" s="127">
        <f>IF((L43-N43)&lt;'Motore 2021'!$H$29,(L43-N43),'Motore 2021'!$H$29)</f>
        <v>0</v>
      </c>
      <c r="U43" s="127">
        <f t="shared" si="4"/>
        <v>0</v>
      </c>
      <c r="V43" s="127">
        <f t="shared" si="5"/>
        <v>0</v>
      </c>
      <c r="W43" s="127">
        <f>ROUND(U43*'Motore 2022'!$E$29,2)</f>
        <v>0</v>
      </c>
      <c r="X43" s="127">
        <f>ROUND(V43*'Motore 2021'!$E$29,2)</f>
        <v>0</v>
      </c>
      <c r="Y43" s="127">
        <f>IF(K43-M43-S43&lt;'Motore 2022'!$H$30,(Ripartizione!K43-Ripartizione!M43-Ripartizione!S43),'Motore 2022'!$H$30)</f>
        <v>0</v>
      </c>
      <c r="Z43" s="127">
        <f>IF(L43-N43-T43&lt;'Motore 2021'!$H$30,(Ripartizione!L43-Ripartizione!N43-Ripartizione!T43),'Motore 2021'!$H$30)</f>
        <v>0</v>
      </c>
      <c r="AA43" s="127">
        <f t="shared" si="6"/>
        <v>0</v>
      </c>
      <c r="AB43" s="127">
        <f t="shared" si="7"/>
        <v>0</v>
      </c>
      <c r="AC43" s="127">
        <f>ROUND(AA43*'Motore 2022'!$E$30,2)</f>
        <v>0</v>
      </c>
      <c r="AD43" s="127">
        <f>ROUND(AB43*'Motore 2021'!$E$30,2)</f>
        <v>0</v>
      </c>
      <c r="AE43" s="127">
        <f>IF((K43-M43-S43-Y43)&lt;'Motore 2022'!$H$31, (K43-M43-S43-Y43),'Motore 2022'!$H$31)</f>
        <v>0</v>
      </c>
      <c r="AF43" s="127">
        <f>IF((L43-N43-T43-Z43)&lt;'Motore 2021'!$H$31, (L43-N43-T43-Z43),'Motore 2021'!$H$31)</f>
        <v>0</v>
      </c>
      <c r="AG43" s="127">
        <f t="shared" si="8"/>
        <v>0</v>
      </c>
      <c r="AH43" s="127">
        <f t="shared" si="9"/>
        <v>0</v>
      </c>
      <c r="AI43" s="127">
        <f>ROUND(AG43*'Motore 2022'!$E$31,2)</f>
        <v>0</v>
      </c>
      <c r="AJ43" s="127">
        <f>ROUND(AH43*'Motore 2021'!$E$31,2)</f>
        <v>0</v>
      </c>
      <c r="AK43" s="127">
        <f t="shared" si="17"/>
        <v>0</v>
      </c>
      <c r="AL43" s="127">
        <f t="shared" si="18"/>
        <v>0</v>
      </c>
      <c r="AM43" s="127">
        <f t="shared" si="10"/>
        <v>0</v>
      </c>
      <c r="AN43" s="127">
        <f t="shared" si="11"/>
        <v>0</v>
      </c>
      <c r="AO43" s="127">
        <f>ROUND(AM43*'Motore 2022'!$E$32,2)</f>
        <v>0</v>
      </c>
      <c r="AP43" s="127">
        <f>ROUND(AN43*'Motore 2021'!$E$32,2)</f>
        <v>0</v>
      </c>
      <c r="AQ43" s="50">
        <f>IF(B43&lt;&gt;0,((Q43+R43)*Ripartizione!B43),Q43+R43)</f>
        <v>0</v>
      </c>
      <c r="AR43" s="50">
        <f>IF(B43&lt;&gt;0,((Ripartizione!B43*W43)+(Ripartizione!B43*X43)), W43+X43)</f>
        <v>0</v>
      </c>
      <c r="AS43" s="50">
        <f t="shared" si="19"/>
        <v>0</v>
      </c>
      <c r="AT43" s="50">
        <f>IF(B43&lt;&gt;0,((Ripartizione!B43*AI43)+(Ripartizione!B43*AJ43)), AI43+AJ43)</f>
        <v>0</v>
      </c>
      <c r="AU43" s="50">
        <f>IF(B43&lt;&gt;0,((Ripartizione!B43*AO43)+(Ripartizione!B43*AP43)), AO43+AP43)</f>
        <v>0</v>
      </c>
      <c r="AV43" s="50">
        <f t="shared" si="20"/>
        <v>0</v>
      </c>
      <c r="AW43" s="50">
        <f t="shared" si="21"/>
        <v>0</v>
      </c>
      <c r="AX43" s="50">
        <f>IF($C$18="SI",((C43*'Motore 2021'!$B$35) + (D43*'Motore 2021'!$B$35)),0)</f>
        <v>0</v>
      </c>
      <c r="AY43" s="51">
        <f>IF($C$18="SI",((C43*'Motore 2021'!$B$35)+(C43*'Motore 2021'!$B$35)*10% + (D43*'Motore 2021'!$B$35)+(D43*'Motore 2021'!$B$35)*10%),0)</f>
        <v>0</v>
      </c>
      <c r="AZ43" s="81">
        <f>IF($C$18="SI",(((C43*'Motore 2021'!$B$38))+((D43*'Motore 2021'!$B$38))),0)</f>
        <v>0</v>
      </c>
      <c r="BA43" s="51">
        <f>IF($C$18="SI",(((C43*'Motore 2021'!$B$38)+((C43*'Motore 2021'!$B$38)*10%))+((D43*'Motore 2021'!$B$38)+((D43*'Motore 2021'!$B$38)*10%))),0)</f>
        <v>0</v>
      </c>
      <c r="BB43" s="51">
        <f t="shared" si="22"/>
        <v>0</v>
      </c>
      <c r="BC43" s="85">
        <f t="shared" si="23"/>
        <v>0</v>
      </c>
      <c r="BD43" s="85">
        <f>IF($C$18="SI",(C43*3*('Motore 2021'!$B$41+'Motore 2021'!$B$42+'Motore 2021'!$B$43+'Motore 2021'!$B$44)),(C43*1*('Motore 2021'!$B$41+'Motore 2021'!$B$42+'Motore 2021'!$B$43+'Motore 2021'!$B$44)))</f>
        <v>0</v>
      </c>
      <c r="BE43" s="86">
        <f>IF($C$18="SI",(D43*3*('Motore 2021'!$B$41+'Motore 2021'!$B$42+'Motore 2021'!$D$43+'Motore 2021'!$B$44)),(D43*1*('Motore 2021'!$B$41+'Motore 2021'!$B$42+'Motore 2021'!$D$43+'Motore 2021'!$B$44)))</f>
        <v>0</v>
      </c>
      <c r="BF43" s="85">
        <f>IF($C$18="SI",(C43*3*('Motore 2021'!$B$41+'Motore 2021'!$B$42+'Motore 2021'!$B$43+'Motore 2021'!$B$44))+((C43*3*('Motore 2021'!$B$41+'Motore 2021'!$B$42+'Motore 2021'!$B$43+'Motore 2021'!$B$44))*10%),(C43*1*('Motore 2021'!$B$41+'Motore 2021'!$B$42+'Motore 2021'!$B$43+'Motore 2021'!$B$44))+((C43*1*('Motore 2021'!$B$41+'Motore 2021'!$B$42+'Motore 2021'!$B$43+'Motore 2021'!$B$44))*10%))</f>
        <v>0</v>
      </c>
      <c r="BG43" s="85">
        <f>IF($C$18="SI",(D43*3*('Motore 2021'!$B$41+'Motore 2021'!$B$42+'Motore 2021'!$D$43+'Motore 2021'!$B$44))+((D43*3*('Motore 2021'!$B$41+'Motore 2021'!$B$42+'Motore 2021'!$D$43+'Motore 2021'!$B$44))*10%),(D43*1*('Motore 2021'!$B$41+'Motore 2021'!$B$42+'Motore 2021'!$D$43+'Motore 2021'!$B$44))+((D43*1*('Motore 2021'!$B$41+'Motore 2021'!$B$42+'Motore 2021'!$D$43+'Motore 2021'!$B$44))*10%))</f>
        <v>0</v>
      </c>
      <c r="BH43" s="85">
        <f t="shared" si="24"/>
        <v>0</v>
      </c>
      <c r="BI43" s="85">
        <f t="shared" si="25"/>
        <v>0</v>
      </c>
      <c r="BJ43" s="85">
        <f>IF(H43&lt;&gt;0,IF($C$18="SI",((('Motore 2022'!$B$47+'Motore 2022'!$B$50+'Motore 2022'!$B$53)/365)*$F$15)+(((('Motore 2022'!$B$47+'Motore 2022'!$B$50+'Motore 2021'!$B$53)/365)*$F$15)*10%),(('Motore 2022'!$B$53/365)*$F$15)+(('Motore 2022'!$B$53/365)*$F$15)*10%),0)</f>
        <v>0</v>
      </c>
      <c r="BK43" s="85">
        <f>IF(H43&lt;&gt;0,IF($C$18="SI",((('Motore 2021'!$B$47+'Motore 2021'!$B$50+'Motore 2021'!$B$53)/365)*$F$14)+(((('Motore 2021'!$B$47+'Motore 2021'!$B$50+'Motore 2021'!$B$53)/365)*$F$14)*10%),(('Motore 2021'!$B$53/365)*$F$14)+(('Motore 2021'!$B$53/365)*$F$14)*10%),0)</f>
        <v>0</v>
      </c>
      <c r="BL43" s="85">
        <f>IF(H43&lt;&gt;0,IF($C$18="SI",((('Motore 2022'!$B$47+'Motore 2022'!$B$50+'Motore 2022'!$B$53)/365)*$F$15),(('Motore 2022'!$B$53/365)*$F$15)),0)</f>
        <v>0</v>
      </c>
      <c r="BM43" s="85">
        <f>IF(H43&lt;&gt;0,IF($C$18="SI",((('Motore 2021'!$B$47+'Motore 2021'!$B$50+'Motore 2021'!$B$53)/365)*$F$14),(('Motore 2021'!$B$53/365)*$F$14)),0)</f>
        <v>0</v>
      </c>
      <c r="BN43" s="85">
        <f t="shared" si="26"/>
        <v>0</v>
      </c>
      <c r="BO43" s="87">
        <f t="shared" si="27"/>
        <v>0</v>
      </c>
      <c r="BP43" s="41"/>
    </row>
    <row r="44" spans="1:68" x14ac:dyDescent="0.3">
      <c r="A44" s="75" t="s">
        <v>15</v>
      </c>
      <c r="B44" s="52">
        <v>0</v>
      </c>
      <c r="C44" s="52">
        <v>0</v>
      </c>
      <c r="D44" s="52">
        <v>0</v>
      </c>
      <c r="E44" s="52">
        <f t="shared" si="12"/>
        <v>0</v>
      </c>
      <c r="F44" s="58" t="s">
        <v>8</v>
      </c>
      <c r="G44" s="72">
        <f t="shared" si="13"/>
        <v>0</v>
      </c>
      <c r="H44" s="72">
        <f t="shared" si="14"/>
        <v>0</v>
      </c>
      <c r="I44" s="73">
        <f t="shared" si="15"/>
        <v>0</v>
      </c>
      <c r="J44" s="73">
        <f t="shared" si="16"/>
        <v>0</v>
      </c>
      <c r="K44" s="74">
        <f t="shared" si="0"/>
        <v>0</v>
      </c>
      <c r="L44" s="74">
        <f t="shared" si="1"/>
        <v>0</v>
      </c>
      <c r="M44" s="127">
        <f>IF(K44&lt;'Motore 2022'!$H$28,Ripartizione!K44,'Motore 2022'!$H$28)</f>
        <v>0</v>
      </c>
      <c r="N44" s="127">
        <f>IF(L44&lt;'Motore 2021'!$H$28,Ripartizione!L44,'Motore 2021'!$H$28)</f>
        <v>0</v>
      </c>
      <c r="O44" s="127">
        <f t="shared" si="2"/>
        <v>0</v>
      </c>
      <c r="P44" s="127">
        <f t="shared" si="3"/>
        <v>0</v>
      </c>
      <c r="Q44" s="127">
        <f>ROUND(O44*'Motore 2022'!$E$28,2)</f>
        <v>0</v>
      </c>
      <c r="R44" s="127">
        <f>ROUND(P44*'Motore 2021'!$E$28,2)</f>
        <v>0</v>
      </c>
      <c r="S44" s="127">
        <f>IF((K44-M44)&lt;'Motore 2022'!$H$29,(K44-M44),'Motore 2022'!$H$29)</f>
        <v>0</v>
      </c>
      <c r="T44" s="127">
        <f>IF((L44-N44)&lt;'Motore 2021'!$H$29,(L44-N44),'Motore 2021'!$H$29)</f>
        <v>0</v>
      </c>
      <c r="U44" s="127">
        <f t="shared" si="4"/>
        <v>0</v>
      </c>
      <c r="V44" s="127">
        <f t="shared" si="5"/>
        <v>0</v>
      </c>
      <c r="W44" s="127">
        <f>ROUND(U44*'Motore 2022'!$E$29,2)</f>
        <v>0</v>
      </c>
      <c r="X44" s="127">
        <f>ROUND(V44*'Motore 2021'!$E$29,2)</f>
        <v>0</v>
      </c>
      <c r="Y44" s="127">
        <f>IF(K44-M44-S44&lt;'Motore 2022'!$H$30,(Ripartizione!K44-Ripartizione!M44-Ripartizione!S44),'Motore 2022'!$H$30)</f>
        <v>0</v>
      </c>
      <c r="Z44" s="127">
        <f>IF(L44-N44-T44&lt;'Motore 2021'!$H$30,(Ripartizione!L44-Ripartizione!N44-Ripartizione!T44),'Motore 2021'!$H$30)</f>
        <v>0</v>
      </c>
      <c r="AA44" s="127">
        <f t="shared" si="6"/>
        <v>0</v>
      </c>
      <c r="AB44" s="127">
        <f t="shared" si="7"/>
        <v>0</v>
      </c>
      <c r="AC44" s="127">
        <f>ROUND(AA44*'Motore 2022'!$E$30,2)</f>
        <v>0</v>
      </c>
      <c r="AD44" s="127">
        <f>ROUND(AB44*'Motore 2021'!$E$30,2)</f>
        <v>0</v>
      </c>
      <c r="AE44" s="127">
        <f>IF((K44-M44-S44-Y44)&lt;'Motore 2022'!$H$31, (K44-M44-S44-Y44),'Motore 2022'!$H$31)</f>
        <v>0</v>
      </c>
      <c r="AF44" s="127">
        <f>IF((L44-N44-T44-Z44)&lt;'Motore 2021'!$H$31, (L44-N44-T44-Z44),'Motore 2021'!$H$31)</f>
        <v>0</v>
      </c>
      <c r="AG44" s="127">
        <f t="shared" si="8"/>
        <v>0</v>
      </c>
      <c r="AH44" s="127">
        <f t="shared" si="9"/>
        <v>0</v>
      </c>
      <c r="AI44" s="127">
        <f>ROUND(AG44*'Motore 2022'!$E$31,2)</f>
        <v>0</v>
      </c>
      <c r="AJ44" s="127">
        <f>ROUND(AH44*'Motore 2021'!$E$31,2)</f>
        <v>0</v>
      </c>
      <c r="AK44" s="127">
        <f t="shared" si="17"/>
        <v>0</v>
      </c>
      <c r="AL44" s="127">
        <f t="shared" si="18"/>
        <v>0</v>
      </c>
      <c r="AM44" s="127">
        <f t="shared" si="10"/>
        <v>0</v>
      </c>
      <c r="AN44" s="127">
        <f t="shared" si="11"/>
        <v>0</v>
      </c>
      <c r="AO44" s="127">
        <f>ROUND(AM44*'Motore 2022'!$E$32,2)</f>
        <v>0</v>
      </c>
      <c r="AP44" s="127">
        <f>ROUND(AN44*'Motore 2021'!$E$32,2)</f>
        <v>0</v>
      </c>
      <c r="AQ44" s="50">
        <f>IF(B44&lt;&gt;0,((Q44+R44)*Ripartizione!B44),Q44+R44)</f>
        <v>0</v>
      </c>
      <c r="AR44" s="50">
        <f>IF(B44&lt;&gt;0,((Ripartizione!B44*W44)+(Ripartizione!B44*X44)), W44+X44)</f>
        <v>0</v>
      </c>
      <c r="AS44" s="50">
        <f t="shared" si="19"/>
        <v>0</v>
      </c>
      <c r="AT44" s="50">
        <f>IF(B44&lt;&gt;0,((Ripartizione!B44*AI44)+(Ripartizione!B44*AJ44)), AI44+AJ44)</f>
        <v>0</v>
      </c>
      <c r="AU44" s="50">
        <f>IF(B44&lt;&gt;0,((Ripartizione!B44*AO44)+(Ripartizione!B44*AP44)), AO44+AP44)</f>
        <v>0</v>
      </c>
      <c r="AV44" s="50">
        <f t="shared" si="20"/>
        <v>0</v>
      </c>
      <c r="AW44" s="50">
        <f t="shared" si="21"/>
        <v>0</v>
      </c>
      <c r="AX44" s="50">
        <f>IF($C$18="SI",((C44*'Motore 2021'!$B$35) + (D44*'Motore 2021'!$B$35)),0)</f>
        <v>0</v>
      </c>
      <c r="AY44" s="51">
        <f>IF($C$18="SI",((C44*'Motore 2021'!$B$35)+(C44*'Motore 2021'!$B$35)*10% + (D44*'Motore 2021'!$B$35)+(D44*'Motore 2021'!$B$35)*10%),0)</f>
        <v>0</v>
      </c>
      <c r="AZ44" s="81">
        <f>IF($C$18="SI",(((C44*'Motore 2021'!$B$38))+((D44*'Motore 2021'!$B$38))),0)</f>
        <v>0</v>
      </c>
      <c r="BA44" s="51">
        <f>IF($C$18="SI",(((C44*'Motore 2021'!$B$38)+((C44*'Motore 2021'!$B$38)*10%))+((D44*'Motore 2021'!$B$38)+((D44*'Motore 2021'!$B$38)*10%))),0)</f>
        <v>0</v>
      </c>
      <c r="BB44" s="51">
        <f t="shared" si="22"/>
        <v>0</v>
      </c>
      <c r="BC44" s="85">
        <f t="shared" si="23"/>
        <v>0</v>
      </c>
      <c r="BD44" s="85">
        <f>IF($C$18="SI",(C44*3*('Motore 2021'!$B$41+'Motore 2021'!$B$42+'Motore 2021'!$B$43+'Motore 2021'!$B$44)),(C44*1*('Motore 2021'!$B$41+'Motore 2021'!$B$42+'Motore 2021'!$B$43+'Motore 2021'!$B$44)))</f>
        <v>0</v>
      </c>
      <c r="BE44" s="86">
        <f>IF($C$18="SI",(D44*3*('Motore 2021'!$B$41+'Motore 2021'!$B$42+'Motore 2021'!$D$43+'Motore 2021'!$B$44)),(D44*1*('Motore 2021'!$B$41+'Motore 2021'!$B$42+'Motore 2021'!$D$43+'Motore 2021'!$B$44)))</f>
        <v>0</v>
      </c>
      <c r="BF44" s="85">
        <f>IF($C$18="SI",(C44*3*('Motore 2021'!$B$41+'Motore 2021'!$B$42+'Motore 2021'!$B$43+'Motore 2021'!$B$44))+((C44*3*('Motore 2021'!$B$41+'Motore 2021'!$B$42+'Motore 2021'!$B$43+'Motore 2021'!$B$44))*10%),(C44*1*('Motore 2021'!$B$41+'Motore 2021'!$B$42+'Motore 2021'!$B$43+'Motore 2021'!$B$44))+((C44*1*('Motore 2021'!$B$41+'Motore 2021'!$B$42+'Motore 2021'!$B$43+'Motore 2021'!$B$44))*10%))</f>
        <v>0</v>
      </c>
      <c r="BG44" s="85">
        <f>IF($C$18="SI",(D44*3*('Motore 2021'!$B$41+'Motore 2021'!$B$42+'Motore 2021'!$D$43+'Motore 2021'!$B$44))+((D44*3*('Motore 2021'!$B$41+'Motore 2021'!$B$42+'Motore 2021'!$D$43+'Motore 2021'!$B$44))*10%),(D44*1*('Motore 2021'!$B$41+'Motore 2021'!$B$42+'Motore 2021'!$D$43+'Motore 2021'!$B$44))+((D44*1*('Motore 2021'!$B$41+'Motore 2021'!$B$42+'Motore 2021'!$D$43+'Motore 2021'!$B$44))*10%))</f>
        <v>0</v>
      </c>
      <c r="BH44" s="85">
        <f t="shared" si="24"/>
        <v>0</v>
      </c>
      <c r="BI44" s="85">
        <f t="shared" si="25"/>
        <v>0</v>
      </c>
      <c r="BJ44" s="85">
        <f>IF(H44&lt;&gt;0,IF($C$18="SI",((('Motore 2022'!$B$47+'Motore 2022'!$B$50+'Motore 2022'!$B$53)/365)*$F$15)+(((('Motore 2022'!$B$47+'Motore 2022'!$B$50+'Motore 2021'!$B$53)/365)*$F$15)*10%),(('Motore 2022'!$B$53/365)*$F$15)+(('Motore 2022'!$B$53/365)*$F$15)*10%),0)</f>
        <v>0</v>
      </c>
      <c r="BK44" s="85">
        <f>IF(H44&lt;&gt;0,IF($C$18="SI",((('Motore 2021'!$B$47+'Motore 2021'!$B$50+'Motore 2021'!$B$53)/365)*$F$14)+(((('Motore 2021'!$B$47+'Motore 2021'!$B$50+'Motore 2021'!$B$53)/365)*$F$14)*10%),(('Motore 2021'!$B$53/365)*$F$14)+(('Motore 2021'!$B$53/365)*$F$14)*10%),0)</f>
        <v>0</v>
      </c>
      <c r="BL44" s="85">
        <f>IF(H44&lt;&gt;0,IF($C$18="SI",((('Motore 2022'!$B$47+'Motore 2022'!$B$50+'Motore 2022'!$B$53)/365)*$F$15),(('Motore 2022'!$B$53/365)*$F$15)),0)</f>
        <v>0</v>
      </c>
      <c r="BM44" s="85">
        <f>IF(H44&lt;&gt;0,IF($C$18="SI",((('Motore 2021'!$B$47+'Motore 2021'!$B$50+'Motore 2021'!$B$53)/365)*$F$14),(('Motore 2021'!$B$53/365)*$F$14)),0)</f>
        <v>0</v>
      </c>
      <c r="BN44" s="85">
        <f t="shared" si="26"/>
        <v>0</v>
      </c>
      <c r="BO44" s="87">
        <f t="shared" si="27"/>
        <v>0</v>
      </c>
      <c r="BP44" s="41"/>
    </row>
    <row r="45" spans="1:68" x14ac:dyDescent="0.3">
      <c r="A45" s="75" t="s">
        <v>16</v>
      </c>
      <c r="B45" s="52">
        <v>0</v>
      </c>
      <c r="C45" s="52">
        <v>0</v>
      </c>
      <c r="D45" s="52">
        <v>0</v>
      </c>
      <c r="E45" s="52">
        <f t="shared" si="12"/>
        <v>0</v>
      </c>
      <c r="F45" s="58" t="s">
        <v>8</v>
      </c>
      <c r="G45" s="72">
        <f t="shared" si="13"/>
        <v>0</v>
      </c>
      <c r="H45" s="72">
        <f t="shared" si="14"/>
        <v>0</v>
      </c>
      <c r="I45" s="73">
        <f t="shared" si="15"/>
        <v>0</v>
      </c>
      <c r="J45" s="73">
        <f t="shared" si="16"/>
        <v>0</v>
      </c>
      <c r="K45" s="74">
        <f t="shared" si="0"/>
        <v>0</v>
      </c>
      <c r="L45" s="74">
        <f t="shared" si="1"/>
        <v>0</v>
      </c>
      <c r="M45" s="127">
        <f>IF(K45&lt;'Motore 2022'!$H$28,Ripartizione!K45,'Motore 2022'!$H$28)</f>
        <v>0</v>
      </c>
      <c r="N45" s="127">
        <f>IF(L45&lt;'Motore 2021'!$H$28,Ripartizione!L45,'Motore 2021'!$H$28)</f>
        <v>0</v>
      </c>
      <c r="O45" s="127">
        <f t="shared" si="2"/>
        <v>0</v>
      </c>
      <c r="P45" s="127">
        <f t="shared" si="3"/>
        <v>0</v>
      </c>
      <c r="Q45" s="127">
        <f>ROUND(O45*'Motore 2022'!$E$28,2)</f>
        <v>0</v>
      </c>
      <c r="R45" s="127">
        <f>ROUND(P45*'Motore 2021'!$E$28,2)</f>
        <v>0</v>
      </c>
      <c r="S45" s="127">
        <f>IF((K45-M45)&lt;'Motore 2022'!$H$29,(K45-M45),'Motore 2022'!$H$29)</f>
        <v>0</v>
      </c>
      <c r="T45" s="127">
        <f>IF((L45-N45)&lt;'Motore 2021'!$H$29,(L45-N45),'Motore 2021'!$H$29)</f>
        <v>0</v>
      </c>
      <c r="U45" s="127">
        <f t="shared" si="4"/>
        <v>0</v>
      </c>
      <c r="V45" s="127">
        <f t="shared" si="5"/>
        <v>0</v>
      </c>
      <c r="W45" s="127">
        <f>ROUND(U45*'Motore 2022'!$E$29,2)</f>
        <v>0</v>
      </c>
      <c r="X45" s="127">
        <f>ROUND(V45*'Motore 2021'!$E$29,2)</f>
        <v>0</v>
      </c>
      <c r="Y45" s="127">
        <f>IF(K45-M45-S45&lt;'Motore 2022'!$H$30,(Ripartizione!K45-Ripartizione!M45-Ripartizione!S45),'Motore 2022'!$H$30)</f>
        <v>0</v>
      </c>
      <c r="Z45" s="127">
        <f>IF(L45-N45-T45&lt;'Motore 2021'!$H$30,(Ripartizione!L45-Ripartizione!N45-Ripartizione!T45),'Motore 2021'!$H$30)</f>
        <v>0</v>
      </c>
      <c r="AA45" s="127">
        <f t="shared" si="6"/>
        <v>0</v>
      </c>
      <c r="AB45" s="127">
        <f t="shared" si="7"/>
        <v>0</v>
      </c>
      <c r="AC45" s="127">
        <f>ROUND(AA45*'Motore 2022'!$E$30,2)</f>
        <v>0</v>
      </c>
      <c r="AD45" s="127">
        <f>ROUND(AB45*'Motore 2021'!$E$30,2)</f>
        <v>0</v>
      </c>
      <c r="AE45" s="127">
        <f>IF((K45-M45-S45-Y45)&lt;'Motore 2022'!$H$31, (K45-M45-S45-Y45),'Motore 2022'!$H$31)</f>
        <v>0</v>
      </c>
      <c r="AF45" s="127">
        <f>IF((L45-N45-T45-Z45)&lt;'Motore 2021'!$H$31, (L45-N45-T45-Z45),'Motore 2021'!$H$31)</f>
        <v>0</v>
      </c>
      <c r="AG45" s="127">
        <f t="shared" si="8"/>
        <v>0</v>
      </c>
      <c r="AH45" s="127">
        <f t="shared" si="9"/>
        <v>0</v>
      </c>
      <c r="AI45" s="127">
        <f>ROUND(AG45*'Motore 2022'!$E$31,2)</f>
        <v>0</v>
      </c>
      <c r="AJ45" s="127">
        <f>ROUND(AH45*'Motore 2021'!$E$31,2)</f>
        <v>0</v>
      </c>
      <c r="AK45" s="127">
        <f t="shared" si="17"/>
        <v>0</v>
      </c>
      <c r="AL45" s="127">
        <f t="shared" si="18"/>
        <v>0</v>
      </c>
      <c r="AM45" s="127">
        <f t="shared" si="10"/>
        <v>0</v>
      </c>
      <c r="AN45" s="127">
        <f t="shared" si="11"/>
        <v>0</v>
      </c>
      <c r="AO45" s="127">
        <f>ROUND(AM45*'Motore 2022'!$E$32,2)</f>
        <v>0</v>
      </c>
      <c r="AP45" s="127">
        <f>ROUND(AN45*'Motore 2021'!$E$32,2)</f>
        <v>0</v>
      </c>
      <c r="AQ45" s="50">
        <f>IF(B45&lt;&gt;0,((Q45+R45)*Ripartizione!B45),Q45+R45)</f>
        <v>0</v>
      </c>
      <c r="AR45" s="50">
        <f>IF(B45&lt;&gt;0,((Ripartizione!B45*W45)+(Ripartizione!B45*X45)), W45+X45)</f>
        <v>0</v>
      </c>
      <c r="AS45" s="50">
        <f t="shared" si="19"/>
        <v>0</v>
      </c>
      <c r="AT45" s="50">
        <f>IF(B45&lt;&gt;0,((Ripartizione!B45*AI45)+(Ripartizione!B45*AJ45)), AI45+AJ45)</f>
        <v>0</v>
      </c>
      <c r="AU45" s="50">
        <f>IF(B45&lt;&gt;0,((Ripartizione!B45*AO45)+(Ripartizione!B45*AP45)), AO45+AP45)</f>
        <v>0</v>
      </c>
      <c r="AV45" s="50">
        <f t="shared" si="20"/>
        <v>0</v>
      </c>
      <c r="AW45" s="50">
        <f t="shared" si="21"/>
        <v>0</v>
      </c>
      <c r="AX45" s="50">
        <f>IF($C$18="SI",((C45*'Motore 2021'!$B$35) + (D45*'Motore 2021'!$B$35)),0)</f>
        <v>0</v>
      </c>
      <c r="AY45" s="51">
        <f>IF($C$18="SI",((C45*'Motore 2021'!$B$35)+(C45*'Motore 2021'!$B$35)*10% + (D45*'Motore 2021'!$B$35)+(D45*'Motore 2021'!$B$35)*10%),0)</f>
        <v>0</v>
      </c>
      <c r="AZ45" s="81">
        <f>IF($C$18="SI",(((C45*'Motore 2021'!$B$38))+((D45*'Motore 2021'!$B$38))),0)</f>
        <v>0</v>
      </c>
      <c r="BA45" s="51">
        <f>IF($C$18="SI",(((C45*'Motore 2021'!$B$38)+((C45*'Motore 2021'!$B$38)*10%))+((D45*'Motore 2021'!$B$38)+((D45*'Motore 2021'!$B$38)*10%))),0)</f>
        <v>0</v>
      </c>
      <c r="BB45" s="51">
        <f t="shared" si="22"/>
        <v>0</v>
      </c>
      <c r="BC45" s="85">
        <f t="shared" si="23"/>
        <v>0</v>
      </c>
      <c r="BD45" s="85">
        <f>IF($C$18="SI",(C45*3*('Motore 2021'!$B$41+'Motore 2021'!$B$42+'Motore 2021'!$B$43+'Motore 2021'!$B$44)),(C45*1*('Motore 2021'!$B$41+'Motore 2021'!$B$42+'Motore 2021'!$B$43+'Motore 2021'!$B$44)))</f>
        <v>0</v>
      </c>
      <c r="BE45" s="86">
        <f>IF($C$18="SI",(D45*3*('Motore 2021'!$B$41+'Motore 2021'!$B$42+'Motore 2021'!$D$43+'Motore 2021'!$B$44)),(D45*1*('Motore 2021'!$B$41+'Motore 2021'!$B$42+'Motore 2021'!$D$43+'Motore 2021'!$B$44)))</f>
        <v>0</v>
      </c>
      <c r="BF45" s="85">
        <f>IF($C$18="SI",(C45*3*('Motore 2021'!$B$41+'Motore 2021'!$B$42+'Motore 2021'!$B$43+'Motore 2021'!$B$44))+((C45*3*('Motore 2021'!$B$41+'Motore 2021'!$B$42+'Motore 2021'!$B$43+'Motore 2021'!$B$44))*10%),(C45*1*('Motore 2021'!$B$41+'Motore 2021'!$B$42+'Motore 2021'!$B$43+'Motore 2021'!$B$44))+((C45*1*('Motore 2021'!$B$41+'Motore 2021'!$B$42+'Motore 2021'!$B$43+'Motore 2021'!$B$44))*10%))</f>
        <v>0</v>
      </c>
      <c r="BG45" s="85">
        <f>IF($C$18="SI",(D45*3*('Motore 2021'!$B$41+'Motore 2021'!$B$42+'Motore 2021'!$D$43+'Motore 2021'!$B$44))+((D45*3*('Motore 2021'!$B$41+'Motore 2021'!$B$42+'Motore 2021'!$D$43+'Motore 2021'!$B$44))*10%),(D45*1*('Motore 2021'!$B$41+'Motore 2021'!$B$42+'Motore 2021'!$D$43+'Motore 2021'!$B$44))+((D45*1*('Motore 2021'!$B$41+'Motore 2021'!$B$42+'Motore 2021'!$D$43+'Motore 2021'!$B$44))*10%))</f>
        <v>0</v>
      </c>
      <c r="BH45" s="85">
        <f t="shared" si="24"/>
        <v>0</v>
      </c>
      <c r="BI45" s="85">
        <f t="shared" si="25"/>
        <v>0</v>
      </c>
      <c r="BJ45" s="85">
        <f>IF(H45&lt;&gt;0,IF($C$18="SI",((('Motore 2022'!$B$47+'Motore 2022'!$B$50+'Motore 2022'!$B$53)/365)*$F$15)+(((('Motore 2022'!$B$47+'Motore 2022'!$B$50+'Motore 2021'!$B$53)/365)*$F$15)*10%),(('Motore 2022'!$B$53/365)*$F$15)+(('Motore 2022'!$B$53/365)*$F$15)*10%),0)</f>
        <v>0</v>
      </c>
      <c r="BK45" s="85">
        <f>IF(H45&lt;&gt;0,IF($C$18="SI",((('Motore 2021'!$B$47+'Motore 2021'!$B$50+'Motore 2021'!$B$53)/365)*$F$14)+(((('Motore 2021'!$B$47+'Motore 2021'!$B$50+'Motore 2021'!$B$53)/365)*$F$14)*10%),(('Motore 2021'!$B$53/365)*$F$14)+(('Motore 2021'!$B$53/365)*$F$14)*10%),0)</f>
        <v>0</v>
      </c>
      <c r="BL45" s="85">
        <f>IF(H45&lt;&gt;0,IF($C$18="SI",((('Motore 2022'!$B$47+'Motore 2022'!$B$50+'Motore 2022'!$B$53)/365)*$F$15),(('Motore 2022'!$B$53/365)*$F$15)),0)</f>
        <v>0</v>
      </c>
      <c r="BM45" s="85">
        <f>IF(H45&lt;&gt;0,IF($C$18="SI",((('Motore 2021'!$B$47+'Motore 2021'!$B$50+'Motore 2021'!$B$53)/365)*$F$14),(('Motore 2021'!$B$53/365)*$F$14)),0)</f>
        <v>0</v>
      </c>
      <c r="BN45" s="85">
        <f t="shared" si="26"/>
        <v>0</v>
      </c>
      <c r="BO45" s="87">
        <f t="shared" si="27"/>
        <v>0</v>
      </c>
      <c r="BP45" s="41"/>
    </row>
    <row r="46" spans="1:68" x14ac:dyDescent="0.3">
      <c r="A46" s="75" t="s">
        <v>17</v>
      </c>
      <c r="B46" s="52">
        <v>0</v>
      </c>
      <c r="C46" s="52">
        <v>0</v>
      </c>
      <c r="D46" s="52">
        <v>0</v>
      </c>
      <c r="E46" s="52">
        <f t="shared" si="12"/>
        <v>0</v>
      </c>
      <c r="F46" s="58" t="s">
        <v>8</v>
      </c>
      <c r="G46" s="72">
        <f t="shared" si="13"/>
        <v>0</v>
      </c>
      <c r="H46" s="72">
        <f t="shared" si="14"/>
        <v>0</v>
      </c>
      <c r="I46" s="73">
        <f t="shared" si="15"/>
        <v>0</v>
      </c>
      <c r="J46" s="73">
        <f t="shared" si="16"/>
        <v>0</v>
      </c>
      <c r="K46" s="74">
        <f t="shared" si="0"/>
        <v>0</v>
      </c>
      <c r="L46" s="74">
        <f t="shared" si="1"/>
        <v>0</v>
      </c>
      <c r="M46" s="127">
        <f>IF(K46&lt;'Motore 2022'!$H$28,Ripartizione!K46,'Motore 2022'!$H$28)</f>
        <v>0</v>
      </c>
      <c r="N46" s="127">
        <f>IF(L46&lt;'Motore 2021'!$H$28,Ripartizione!L46,'Motore 2021'!$H$28)</f>
        <v>0</v>
      </c>
      <c r="O46" s="127">
        <f t="shared" si="2"/>
        <v>0</v>
      </c>
      <c r="P46" s="127">
        <f t="shared" si="3"/>
        <v>0</v>
      </c>
      <c r="Q46" s="127">
        <f>ROUND(O46*'Motore 2022'!$E$28,2)</f>
        <v>0</v>
      </c>
      <c r="R46" s="127">
        <f>ROUND(P46*'Motore 2021'!$E$28,2)</f>
        <v>0</v>
      </c>
      <c r="S46" s="127">
        <f>IF((K46-M46)&lt;'Motore 2022'!$H$29,(K46-M46),'Motore 2022'!$H$29)</f>
        <v>0</v>
      </c>
      <c r="T46" s="127">
        <f>IF((L46-N46)&lt;'Motore 2021'!$H$29,(L46-N46),'Motore 2021'!$H$29)</f>
        <v>0</v>
      </c>
      <c r="U46" s="127">
        <f t="shared" si="4"/>
        <v>0</v>
      </c>
      <c r="V46" s="127">
        <f t="shared" si="5"/>
        <v>0</v>
      </c>
      <c r="W46" s="127">
        <f>ROUND(U46*'Motore 2022'!$E$29,2)</f>
        <v>0</v>
      </c>
      <c r="X46" s="127">
        <f>ROUND(V46*'Motore 2021'!$E$29,2)</f>
        <v>0</v>
      </c>
      <c r="Y46" s="127">
        <f>IF(K46-M46-S46&lt;'Motore 2022'!$H$30,(Ripartizione!K46-Ripartizione!M46-Ripartizione!S46),'Motore 2022'!$H$30)</f>
        <v>0</v>
      </c>
      <c r="Z46" s="127">
        <f>IF(L46-N46-T46&lt;'Motore 2021'!$H$30,(Ripartizione!L46-Ripartizione!N46-Ripartizione!T46),'Motore 2021'!$H$30)</f>
        <v>0</v>
      </c>
      <c r="AA46" s="127">
        <f t="shared" si="6"/>
        <v>0</v>
      </c>
      <c r="AB46" s="127">
        <f t="shared" si="7"/>
        <v>0</v>
      </c>
      <c r="AC46" s="127">
        <f>ROUND(AA46*'Motore 2022'!$E$30,2)</f>
        <v>0</v>
      </c>
      <c r="AD46" s="127">
        <f>ROUND(AB46*'Motore 2021'!$E$30,2)</f>
        <v>0</v>
      </c>
      <c r="AE46" s="127">
        <f>IF((K46-M46-S46-Y46)&lt;'Motore 2022'!$H$31, (K46-M46-S46-Y46),'Motore 2022'!$H$31)</f>
        <v>0</v>
      </c>
      <c r="AF46" s="127">
        <f>IF((L46-N46-T46-Z46)&lt;'Motore 2021'!$H$31, (L46-N46-T46-Z46),'Motore 2021'!$H$31)</f>
        <v>0</v>
      </c>
      <c r="AG46" s="127">
        <f t="shared" si="8"/>
        <v>0</v>
      </c>
      <c r="AH46" s="127">
        <f t="shared" si="9"/>
        <v>0</v>
      </c>
      <c r="AI46" s="127">
        <f>ROUND(AG46*'Motore 2022'!$E$31,2)</f>
        <v>0</v>
      </c>
      <c r="AJ46" s="127">
        <f>ROUND(AH46*'Motore 2021'!$E$31,2)</f>
        <v>0</v>
      </c>
      <c r="AK46" s="127">
        <f t="shared" si="17"/>
        <v>0</v>
      </c>
      <c r="AL46" s="127">
        <f t="shared" si="18"/>
        <v>0</v>
      </c>
      <c r="AM46" s="127">
        <f t="shared" si="10"/>
        <v>0</v>
      </c>
      <c r="AN46" s="127">
        <f t="shared" si="11"/>
        <v>0</v>
      </c>
      <c r="AO46" s="127">
        <f>ROUND(AM46*'Motore 2022'!$E$32,2)</f>
        <v>0</v>
      </c>
      <c r="AP46" s="127">
        <f>ROUND(AN46*'Motore 2021'!$E$32,2)</f>
        <v>0</v>
      </c>
      <c r="AQ46" s="50">
        <f>IF(B46&lt;&gt;0,((Q46+R46)*Ripartizione!B46),Q46+R46)</f>
        <v>0</v>
      </c>
      <c r="AR46" s="50">
        <f>IF(B46&lt;&gt;0,((Ripartizione!B46*W46)+(Ripartizione!B46*X46)), W46+X46)</f>
        <v>0</v>
      </c>
      <c r="AS46" s="50">
        <f t="shared" si="19"/>
        <v>0</v>
      </c>
      <c r="AT46" s="50">
        <f>IF(B46&lt;&gt;0,((Ripartizione!B46*AI46)+(Ripartizione!B46*AJ46)), AI46+AJ46)</f>
        <v>0</v>
      </c>
      <c r="AU46" s="50">
        <f>IF(B46&lt;&gt;0,((Ripartizione!B46*AO46)+(Ripartizione!B46*AP46)), AO46+AP46)</f>
        <v>0</v>
      </c>
      <c r="AV46" s="50">
        <f t="shared" si="20"/>
        <v>0</v>
      </c>
      <c r="AW46" s="50">
        <f t="shared" si="21"/>
        <v>0</v>
      </c>
      <c r="AX46" s="50">
        <f>IF($C$18="SI",((C46*'Motore 2021'!$B$35) + (D46*'Motore 2021'!$B$35)),0)</f>
        <v>0</v>
      </c>
      <c r="AY46" s="51">
        <f>IF($C$18="SI",((C46*'Motore 2021'!$B$35)+(C46*'Motore 2021'!$B$35)*10% + (D46*'Motore 2021'!$B$35)+(D46*'Motore 2021'!$B$35)*10%),0)</f>
        <v>0</v>
      </c>
      <c r="AZ46" s="81">
        <f>IF($C$18="SI",(((C46*'Motore 2021'!$B$38))+((D46*'Motore 2021'!$B$38))),0)</f>
        <v>0</v>
      </c>
      <c r="BA46" s="51">
        <f>IF($C$18="SI",(((C46*'Motore 2021'!$B$38)+((C46*'Motore 2021'!$B$38)*10%))+((D46*'Motore 2021'!$B$38)+((D46*'Motore 2021'!$B$38)*10%))),0)</f>
        <v>0</v>
      </c>
      <c r="BB46" s="51">
        <f t="shared" si="22"/>
        <v>0</v>
      </c>
      <c r="BC46" s="85">
        <f t="shared" si="23"/>
        <v>0</v>
      </c>
      <c r="BD46" s="85">
        <f>IF($C$18="SI",(C46*3*('Motore 2021'!$B$41+'Motore 2021'!$B$42+'Motore 2021'!$B$43+'Motore 2021'!$B$44)),(C46*1*('Motore 2021'!$B$41+'Motore 2021'!$B$42+'Motore 2021'!$B$43+'Motore 2021'!$B$44)))</f>
        <v>0</v>
      </c>
      <c r="BE46" s="86">
        <f>IF($C$18="SI",(D46*3*('Motore 2021'!$B$41+'Motore 2021'!$B$42+'Motore 2021'!$D$43+'Motore 2021'!$B$44)),(D46*1*('Motore 2021'!$B$41+'Motore 2021'!$B$42+'Motore 2021'!$D$43+'Motore 2021'!$B$44)))</f>
        <v>0</v>
      </c>
      <c r="BF46" s="85">
        <f>IF($C$18="SI",(C46*3*('Motore 2021'!$B$41+'Motore 2021'!$B$42+'Motore 2021'!$B$43+'Motore 2021'!$B$44))+((C46*3*('Motore 2021'!$B$41+'Motore 2021'!$B$42+'Motore 2021'!$B$43+'Motore 2021'!$B$44))*10%),(C46*1*('Motore 2021'!$B$41+'Motore 2021'!$B$42+'Motore 2021'!$B$43+'Motore 2021'!$B$44))+((C46*1*('Motore 2021'!$B$41+'Motore 2021'!$B$42+'Motore 2021'!$B$43+'Motore 2021'!$B$44))*10%))</f>
        <v>0</v>
      </c>
      <c r="BG46" s="85">
        <f>IF($C$18="SI",(D46*3*('Motore 2021'!$B$41+'Motore 2021'!$B$42+'Motore 2021'!$D$43+'Motore 2021'!$B$44))+((D46*3*('Motore 2021'!$B$41+'Motore 2021'!$B$42+'Motore 2021'!$D$43+'Motore 2021'!$B$44))*10%),(D46*1*('Motore 2021'!$B$41+'Motore 2021'!$B$42+'Motore 2021'!$D$43+'Motore 2021'!$B$44))+((D46*1*('Motore 2021'!$B$41+'Motore 2021'!$B$42+'Motore 2021'!$D$43+'Motore 2021'!$B$44))*10%))</f>
        <v>0</v>
      </c>
      <c r="BH46" s="85">
        <f t="shared" si="24"/>
        <v>0</v>
      </c>
      <c r="BI46" s="85">
        <f t="shared" si="25"/>
        <v>0</v>
      </c>
      <c r="BJ46" s="85">
        <f>IF(H46&lt;&gt;0,IF($C$18="SI",((('Motore 2022'!$B$47+'Motore 2022'!$B$50+'Motore 2022'!$B$53)/365)*$F$15)+(((('Motore 2022'!$B$47+'Motore 2022'!$B$50+'Motore 2021'!$B$53)/365)*$F$15)*10%),(('Motore 2022'!$B$53/365)*$F$15)+(('Motore 2022'!$B$53/365)*$F$15)*10%),0)</f>
        <v>0</v>
      </c>
      <c r="BK46" s="85">
        <f>IF(H46&lt;&gt;0,IF($C$18="SI",((('Motore 2021'!$B$47+'Motore 2021'!$B$50+'Motore 2021'!$B$53)/365)*$F$14)+(((('Motore 2021'!$B$47+'Motore 2021'!$B$50+'Motore 2021'!$B$53)/365)*$F$14)*10%),(('Motore 2021'!$B$53/365)*$F$14)+(('Motore 2021'!$B$53/365)*$F$14)*10%),0)</f>
        <v>0</v>
      </c>
      <c r="BL46" s="85">
        <f>IF(H46&lt;&gt;0,IF($C$18="SI",((('Motore 2022'!$B$47+'Motore 2022'!$B$50+'Motore 2022'!$B$53)/365)*$F$15),(('Motore 2022'!$B$53/365)*$F$15)),0)</f>
        <v>0</v>
      </c>
      <c r="BM46" s="85">
        <f>IF(H46&lt;&gt;0,IF($C$18="SI",((('Motore 2021'!$B$47+'Motore 2021'!$B$50+'Motore 2021'!$B$53)/365)*$F$14),(('Motore 2021'!$B$53/365)*$F$14)),0)</f>
        <v>0</v>
      </c>
      <c r="BN46" s="85">
        <f t="shared" si="26"/>
        <v>0</v>
      </c>
      <c r="BO46" s="87">
        <f t="shared" si="27"/>
        <v>0</v>
      </c>
      <c r="BP46" s="41"/>
    </row>
    <row r="47" spans="1:68" x14ac:dyDescent="0.3">
      <c r="A47" s="75" t="s">
        <v>18</v>
      </c>
      <c r="B47" s="52">
        <v>0</v>
      </c>
      <c r="C47" s="52">
        <v>0</v>
      </c>
      <c r="D47" s="52">
        <v>0</v>
      </c>
      <c r="E47" s="52">
        <f t="shared" si="12"/>
        <v>0</v>
      </c>
      <c r="F47" s="58" t="s">
        <v>8</v>
      </c>
      <c r="G47" s="72">
        <f t="shared" si="13"/>
        <v>0</v>
      </c>
      <c r="H47" s="72">
        <f t="shared" si="14"/>
        <v>0</v>
      </c>
      <c r="I47" s="73">
        <f t="shared" si="15"/>
        <v>0</v>
      </c>
      <c r="J47" s="73">
        <f t="shared" si="16"/>
        <v>0</v>
      </c>
      <c r="K47" s="74">
        <f t="shared" si="0"/>
        <v>0</v>
      </c>
      <c r="L47" s="74">
        <f t="shared" si="1"/>
        <v>0</v>
      </c>
      <c r="M47" s="127">
        <f>IF(K47&lt;'Motore 2022'!$H$28,Ripartizione!K47,'Motore 2022'!$H$28)</f>
        <v>0</v>
      </c>
      <c r="N47" s="127">
        <f>IF(L47&lt;'Motore 2021'!$H$28,Ripartizione!L47,'Motore 2021'!$H$28)</f>
        <v>0</v>
      </c>
      <c r="O47" s="127">
        <f t="shared" si="2"/>
        <v>0</v>
      </c>
      <c r="P47" s="127">
        <f t="shared" si="3"/>
        <v>0</v>
      </c>
      <c r="Q47" s="127">
        <f>ROUND(O47*'Motore 2022'!$E$28,2)</f>
        <v>0</v>
      </c>
      <c r="R47" s="127">
        <f>ROUND(P47*'Motore 2021'!$E$28,2)</f>
        <v>0</v>
      </c>
      <c r="S47" s="127">
        <f>IF((K47-M47)&lt;'Motore 2022'!$H$29,(K47-M47),'Motore 2022'!$H$29)</f>
        <v>0</v>
      </c>
      <c r="T47" s="127">
        <f>IF((L47-N47)&lt;'Motore 2021'!$H$29,(L47-N47),'Motore 2021'!$H$29)</f>
        <v>0</v>
      </c>
      <c r="U47" s="127">
        <f t="shared" si="4"/>
        <v>0</v>
      </c>
      <c r="V47" s="127">
        <f t="shared" si="5"/>
        <v>0</v>
      </c>
      <c r="W47" s="127">
        <f>ROUND(U47*'Motore 2022'!$E$29,2)</f>
        <v>0</v>
      </c>
      <c r="X47" s="127">
        <f>ROUND(V47*'Motore 2021'!$E$29,2)</f>
        <v>0</v>
      </c>
      <c r="Y47" s="127">
        <f>IF(K47-M47-S47&lt;'Motore 2022'!$H$30,(Ripartizione!K47-Ripartizione!M47-Ripartizione!S47),'Motore 2022'!$H$30)</f>
        <v>0</v>
      </c>
      <c r="Z47" s="127">
        <f>IF(L47-N47-T47&lt;'Motore 2021'!$H$30,(Ripartizione!L47-Ripartizione!N47-Ripartizione!T47),'Motore 2021'!$H$30)</f>
        <v>0</v>
      </c>
      <c r="AA47" s="127">
        <f t="shared" si="6"/>
        <v>0</v>
      </c>
      <c r="AB47" s="127">
        <f t="shared" si="7"/>
        <v>0</v>
      </c>
      <c r="AC47" s="127">
        <f>ROUND(AA47*'Motore 2022'!$E$30,2)</f>
        <v>0</v>
      </c>
      <c r="AD47" s="127">
        <f>ROUND(AB47*'Motore 2021'!$E$30,2)</f>
        <v>0</v>
      </c>
      <c r="AE47" s="127">
        <f>IF((K47-M47-S47-Y47)&lt;'Motore 2022'!$H$31, (K47-M47-S47-Y47),'Motore 2022'!$H$31)</f>
        <v>0</v>
      </c>
      <c r="AF47" s="127">
        <f>IF((L47-N47-T47-Z47)&lt;'Motore 2021'!$H$31, (L47-N47-T47-Z47),'Motore 2021'!$H$31)</f>
        <v>0</v>
      </c>
      <c r="AG47" s="127">
        <f t="shared" si="8"/>
        <v>0</v>
      </c>
      <c r="AH47" s="127">
        <f t="shared" si="9"/>
        <v>0</v>
      </c>
      <c r="AI47" s="127">
        <f>ROUND(AG47*'Motore 2022'!$E$31,2)</f>
        <v>0</v>
      </c>
      <c r="AJ47" s="127">
        <f>ROUND(AH47*'Motore 2021'!$E$31,2)</f>
        <v>0</v>
      </c>
      <c r="AK47" s="127">
        <f t="shared" si="17"/>
        <v>0</v>
      </c>
      <c r="AL47" s="127">
        <f t="shared" si="18"/>
        <v>0</v>
      </c>
      <c r="AM47" s="127">
        <f t="shared" si="10"/>
        <v>0</v>
      </c>
      <c r="AN47" s="127">
        <f t="shared" si="11"/>
        <v>0</v>
      </c>
      <c r="AO47" s="127">
        <f>ROUND(AM47*'Motore 2022'!$E$32,2)</f>
        <v>0</v>
      </c>
      <c r="AP47" s="127">
        <f>ROUND(AN47*'Motore 2021'!$E$32,2)</f>
        <v>0</v>
      </c>
      <c r="AQ47" s="50">
        <f>IF(B47&lt;&gt;0,((Q47+R47)*Ripartizione!B47),Q47+R47)</f>
        <v>0</v>
      </c>
      <c r="AR47" s="50">
        <f>IF(B47&lt;&gt;0,((Ripartizione!B47*W47)+(Ripartizione!B47*X47)), W47+X47)</f>
        <v>0</v>
      </c>
      <c r="AS47" s="50">
        <f t="shared" si="19"/>
        <v>0</v>
      </c>
      <c r="AT47" s="50">
        <f>IF(B47&lt;&gt;0,((Ripartizione!B47*AI47)+(Ripartizione!B47*AJ47)), AI47+AJ47)</f>
        <v>0</v>
      </c>
      <c r="AU47" s="50">
        <f>IF(B47&lt;&gt;0,((Ripartizione!B47*AO47)+(Ripartizione!B47*AP47)), AO47+AP47)</f>
        <v>0</v>
      </c>
      <c r="AV47" s="50">
        <f t="shared" si="20"/>
        <v>0</v>
      </c>
      <c r="AW47" s="50">
        <f t="shared" si="21"/>
        <v>0</v>
      </c>
      <c r="AX47" s="50">
        <f>IF($C$18="SI",((C47*'Motore 2021'!$B$35) + (D47*'Motore 2021'!$B$35)),0)</f>
        <v>0</v>
      </c>
      <c r="AY47" s="51">
        <f>IF($C$18="SI",((C47*'Motore 2021'!$B$35)+(C47*'Motore 2021'!$B$35)*10% + (D47*'Motore 2021'!$B$35)+(D47*'Motore 2021'!$B$35)*10%),0)</f>
        <v>0</v>
      </c>
      <c r="AZ47" s="81">
        <f>IF($C$18="SI",(((C47*'Motore 2021'!$B$38))+((D47*'Motore 2021'!$B$38))),0)</f>
        <v>0</v>
      </c>
      <c r="BA47" s="51">
        <f>IF($C$18="SI",(((C47*'Motore 2021'!$B$38)+((C47*'Motore 2021'!$B$38)*10%))+((D47*'Motore 2021'!$B$38)+((D47*'Motore 2021'!$B$38)*10%))),0)</f>
        <v>0</v>
      </c>
      <c r="BB47" s="51">
        <f t="shared" si="22"/>
        <v>0</v>
      </c>
      <c r="BC47" s="85">
        <f t="shared" si="23"/>
        <v>0</v>
      </c>
      <c r="BD47" s="85">
        <f>IF($C$18="SI",(C47*3*('Motore 2021'!$B$41+'Motore 2021'!$B$42+'Motore 2021'!$B$43+'Motore 2021'!$B$44)),(C47*1*('Motore 2021'!$B$41+'Motore 2021'!$B$42+'Motore 2021'!$B$43+'Motore 2021'!$B$44)))</f>
        <v>0</v>
      </c>
      <c r="BE47" s="86">
        <f>IF($C$18="SI",(D47*3*('Motore 2021'!$B$41+'Motore 2021'!$B$42+'Motore 2021'!$D$43+'Motore 2021'!$B$44)),(D47*1*('Motore 2021'!$B$41+'Motore 2021'!$B$42+'Motore 2021'!$D$43+'Motore 2021'!$B$44)))</f>
        <v>0</v>
      </c>
      <c r="BF47" s="85">
        <f>IF($C$18="SI",(C47*3*('Motore 2021'!$B$41+'Motore 2021'!$B$42+'Motore 2021'!$B$43+'Motore 2021'!$B$44))+((C47*3*('Motore 2021'!$B$41+'Motore 2021'!$B$42+'Motore 2021'!$B$43+'Motore 2021'!$B$44))*10%),(C47*1*('Motore 2021'!$B$41+'Motore 2021'!$B$42+'Motore 2021'!$B$43+'Motore 2021'!$B$44))+((C47*1*('Motore 2021'!$B$41+'Motore 2021'!$B$42+'Motore 2021'!$B$43+'Motore 2021'!$B$44))*10%))</f>
        <v>0</v>
      </c>
      <c r="BG47" s="85">
        <f>IF($C$18="SI",(D47*3*('Motore 2021'!$B$41+'Motore 2021'!$B$42+'Motore 2021'!$D$43+'Motore 2021'!$B$44))+((D47*3*('Motore 2021'!$B$41+'Motore 2021'!$B$42+'Motore 2021'!$D$43+'Motore 2021'!$B$44))*10%),(D47*1*('Motore 2021'!$B$41+'Motore 2021'!$B$42+'Motore 2021'!$D$43+'Motore 2021'!$B$44))+((D47*1*('Motore 2021'!$B$41+'Motore 2021'!$B$42+'Motore 2021'!$D$43+'Motore 2021'!$B$44))*10%))</f>
        <v>0</v>
      </c>
      <c r="BH47" s="85">
        <f t="shared" si="24"/>
        <v>0</v>
      </c>
      <c r="BI47" s="85">
        <f t="shared" si="25"/>
        <v>0</v>
      </c>
      <c r="BJ47" s="85">
        <f>IF(H47&lt;&gt;0,IF($C$18="SI",((('Motore 2022'!$B$47+'Motore 2022'!$B$50+'Motore 2022'!$B$53)/365)*$F$15)+(((('Motore 2022'!$B$47+'Motore 2022'!$B$50+'Motore 2021'!$B$53)/365)*$F$15)*10%),(('Motore 2022'!$B$53/365)*$F$15)+(('Motore 2022'!$B$53/365)*$F$15)*10%),0)</f>
        <v>0</v>
      </c>
      <c r="BK47" s="85">
        <f>IF(H47&lt;&gt;0,IF($C$18="SI",((('Motore 2021'!$B$47+'Motore 2021'!$B$50+'Motore 2021'!$B$53)/365)*$F$14)+(((('Motore 2021'!$B$47+'Motore 2021'!$B$50+'Motore 2021'!$B$53)/365)*$F$14)*10%),(('Motore 2021'!$B$53/365)*$F$14)+(('Motore 2021'!$B$53/365)*$F$14)*10%),0)</f>
        <v>0</v>
      </c>
      <c r="BL47" s="85">
        <f>IF(H47&lt;&gt;0,IF($C$18="SI",((('Motore 2022'!$B$47+'Motore 2022'!$B$50+'Motore 2022'!$B$53)/365)*$F$15),(('Motore 2022'!$B$53/365)*$F$15)),0)</f>
        <v>0</v>
      </c>
      <c r="BM47" s="85">
        <f>IF(H47&lt;&gt;0,IF($C$18="SI",((('Motore 2021'!$B$47+'Motore 2021'!$B$50+'Motore 2021'!$B$53)/365)*$F$14),(('Motore 2021'!$B$53/365)*$F$14)),0)</f>
        <v>0</v>
      </c>
      <c r="BN47" s="85">
        <f t="shared" si="26"/>
        <v>0</v>
      </c>
      <c r="BO47" s="87">
        <f t="shared" si="27"/>
        <v>0</v>
      </c>
      <c r="BP47" s="41"/>
    </row>
    <row r="48" spans="1:68" x14ac:dyDescent="0.3">
      <c r="A48" s="75" t="s">
        <v>19</v>
      </c>
      <c r="B48" s="52">
        <v>0</v>
      </c>
      <c r="C48" s="52">
        <v>0</v>
      </c>
      <c r="D48" s="52">
        <v>0</v>
      </c>
      <c r="E48" s="52">
        <f t="shared" si="12"/>
        <v>0</v>
      </c>
      <c r="F48" s="58" t="s">
        <v>8</v>
      </c>
      <c r="G48" s="72">
        <f t="shared" si="13"/>
        <v>0</v>
      </c>
      <c r="H48" s="72">
        <f t="shared" si="14"/>
        <v>0</v>
      </c>
      <c r="I48" s="73">
        <f t="shared" si="15"/>
        <v>0</v>
      </c>
      <c r="J48" s="73">
        <f t="shared" si="16"/>
        <v>0</v>
      </c>
      <c r="K48" s="74">
        <f t="shared" si="0"/>
        <v>0</v>
      </c>
      <c r="L48" s="74">
        <f t="shared" si="1"/>
        <v>0</v>
      </c>
      <c r="M48" s="127">
        <f>IF(K48&lt;'Motore 2022'!$H$28,Ripartizione!K48,'Motore 2022'!$H$28)</f>
        <v>0</v>
      </c>
      <c r="N48" s="127">
        <f>IF(L48&lt;'Motore 2021'!$H$28,Ripartizione!L48,'Motore 2021'!$H$28)</f>
        <v>0</v>
      </c>
      <c r="O48" s="127">
        <f t="shared" si="2"/>
        <v>0</v>
      </c>
      <c r="P48" s="127">
        <f t="shared" si="3"/>
        <v>0</v>
      </c>
      <c r="Q48" s="127">
        <f>ROUND(O48*'Motore 2022'!$E$28,2)</f>
        <v>0</v>
      </c>
      <c r="R48" s="127">
        <f>ROUND(P48*'Motore 2021'!$E$28,2)</f>
        <v>0</v>
      </c>
      <c r="S48" s="127">
        <f>IF((K48-M48)&lt;'Motore 2022'!$H$29,(K48-M48),'Motore 2022'!$H$29)</f>
        <v>0</v>
      </c>
      <c r="T48" s="127">
        <f>IF((L48-N48)&lt;'Motore 2021'!$H$29,(L48-N48),'Motore 2021'!$H$29)</f>
        <v>0</v>
      </c>
      <c r="U48" s="127">
        <f t="shared" si="4"/>
        <v>0</v>
      </c>
      <c r="V48" s="127">
        <f t="shared" si="5"/>
        <v>0</v>
      </c>
      <c r="W48" s="127">
        <f>ROUND(U48*'Motore 2022'!$E$29,2)</f>
        <v>0</v>
      </c>
      <c r="X48" s="127">
        <f>ROUND(V48*'Motore 2021'!$E$29,2)</f>
        <v>0</v>
      </c>
      <c r="Y48" s="127">
        <f>IF(K48-M48-S48&lt;'Motore 2022'!$H$30,(Ripartizione!K48-Ripartizione!M48-Ripartizione!S48),'Motore 2022'!$H$30)</f>
        <v>0</v>
      </c>
      <c r="Z48" s="127">
        <f>IF(L48-N48-T48&lt;'Motore 2021'!$H$30,(Ripartizione!L48-Ripartizione!N48-Ripartizione!T48),'Motore 2021'!$H$30)</f>
        <v>0</v>
      </c>
      <c r="AA48" s="127">
        <f t="shared" si="6"/>
        <v>0</v>
      </c>
      <c r="AB48" s="127">
        <f t="shared" si="7"/>
        <v>0</v>
      </c>
      <c r="AC48" s="127">
        <f>ROUND(AA48*'Motore 2022'!$E$30,2)</f>
        <v>0</v>
      </c>
      <c r="AD48" s="127">
        <f>ROUND(AB48*'Motore 2021'!$E$30,2)</f>
        <v>0</v>
      </c>
      <c r="AE48" s="127">
        <f>IF((K48-M48-S48-Y48)&lt;'Motore 2022'!$H$31, (K48-M48-S48-Y48),'Motore 2022'!$H$31)</f>
        <v>0</v>
      </c>
      <c r="AF48" s="127">
        <f>IF((L48-N48-T48-Z48)&lt;'Motore 2021'!$H$31, (L48-N48-T48-Z48),'Motore 2021'!$H$31)</f>
        <v>0</v>
      </c>
      <c r="AG48" s="127">
        <f t="shared" si="8"/>
        <v>0</v>
      </c>
      <c r="AH48" s="127">
        <f t="shared" si="9"/>
        <v>0</v>
      </c>
      <c r="AI48" s="127">
        <f>ROUND(AG48*'Motore 2022'!$E$31,2)</f>
        <v>0</v>
      </c>
      <c r="AJ48" s="127">
        <f>ROUND(AH48*'Motore 2021'!$E$31,2)</f>
        <v>0</v>
      </c>
      <c r="AK48" s="127">
        <f t="shared" si="17"/>
        <v>0</v>
      </c>
      <c r="AL48" s="127">
        <f t="shared" si="18"/>
        <v>0</v>
      </c>
      <c r="AM48" s="127">
        <f t="shared" si="10"/>
        <v>0</v>
      </c>
      <c r="AN48" s="127">
        <f t="shared" si="11"/>
        <v>0</v>
      </c>
      <c r="AO48" s="127">
        <f>ROUND(AM48*'Motore 2022'!$E$32,2)</f>
        <v>0</v>
      </c>
      <c r="AP48" s="127">
        <f>ROUND(AN48*'Motore 2021'!$E$32,2)</f>
        <v>0</v>
      </c>
      <c r="AQ48" s="50">
        <f>IF(B48&lt;&gt;0,((Q48+R48)*Ripartizione!B48),Q48+R48)</f>
        <v>0</v>
      </c>
      <c r="AR48" s="50">
        <f>IF(B48&lt;&gt;0,((Ripartizione!B48*W48)+(Ripartizione!B48*X48)), W48+X48)</f>
        <v>0</v>
      </c>
      <c r="AS48" s="50">
        <f t="shared" si="19"/>
        <v>0</v>
      </c>
      <c r="AT48" s="50">
        <f>IF(B48&lt;&gt;0,((Ripartizione!B48*AI48)+(Ripartizione!B48*AJ48)), AI48+AJ48)</f>
        <v>0</v>
      </c>
      <c r="AU48" s="50">
        <f>IF(B48&lt;&gt;0,((Ripartizione!B48*AO48)+(Ripartizione!B48*AP48)), AO48+AP48)</f>
        <v>0</v>
      </c>
      <c r="AV48" s="50">
        <f t="shared" si="20"/>
        <v>0</v>
      </c>
      <c r="AW48" s="50">
        <f t="shared" si="21"/>
        <v>0</v>
      </c>
      <c r="AX48" s="50">
        <f>IF($C$18="SI",((C48*'Motore 2021'!$B$35) + (D48*'Motore 2021'!$B$35)),0)</f>
        <v>0</v>
      </c>
      <c r="AY48" s="51">
        <f>IF($C$18="SI",((C48*'Motore 2021'!$B$35)+(C48*'Motore 2021'!$B$35)*10% + (D48*'Motore 2021'!$B$35)+(D48*'Motore 2021'!$B$35)*10%),0)</f>
        <v>0</v>
      </c>
      <c r="AZ48" s="81">
        <f>IF($C$18="SI",(((C48*'Motore 2021'!$B$38))+((D48*'Motore 2021'!$B$38))),0)</f>
        <v>0</v>
      </c>
      <c r="BA48" s="51">
        <f>IF($C$18="SI",(((C48*'Motore 2021'!$B$38)+((C48*'Motore 2021'!$B$38)*10%))+((D48*'Motore 2021'!$B$38)+((D48*'Motore 2021'!$B$38)*10%))),0)</f>
        <v>0</v>
      </c>
      <c r="BB48" s="51">
        <f t="shared" si="22"/>
        <v>0</v>
      </c>
      <c r="BC48" s="85">
        <f t="shared" si="23"/>
        <v>0</v>
      </c>
      <c r="BD48" s="85">
        <f>IF($C$18="SI",(C48*3*('Motore 2021'!$B$41+'Motore 2021'!$B$42+'Motore 2021'!$B$43+'Motore 2021'!$B$44)),(C48*1*('Motore 2021'!$B$41+'Motore 2021'!$B$42+'Motore 2021'!$B$43+'Motore 2021'!$B$44)))</f>
        <v>0</v>
      </c>
      <c r="BE48" s="86">
        <f>IF($C$18="SI",(D48*3*('Motore 2021'!$B$41+'Motore 2021'!$B$42+'Motore 2021'!$D$43+'Motore 2021'!$B$44)),(D48*1*('Motore 2021'!$B$41+'Motore 2021'!$B$42+'Motore 2021'!$D$43+'Motore 2021'!$B$44)))</f>
        <v>0</v>
      </c>
      <c r="BF48" s="85">
        <f>IF($C$18="SI",(C48*3*('Motore 2021'!$B$41+'Motore 2021'!$B$42+'Motore 2021'!$B$43+'Motore 2021'!$B$44))+((C48*3*('Motore 2021'!$B$41+'Motore 2021'!$B$42+'Motore 2021'!$B$43+'Motore 2021'!$B$44))*10%),(C48*1*('Motore 2021'!$B$41+'Motore 2021'!$B$42+'Motore 2021'!$B$43+'Motore 2021'!$B$44))+((C48*1*('Motore 2021'!$B$41+'Motore 2021'!$B$42+'Motore 2021'!$B$43+'Motore 2021'!$B$44))*10%))</f>
        <v>0</v>
      </c>
      <c r="BG48" s="85">
        <f>IF($C$18="SI",(D48*3*('Motore 2021'!$B$41+'Motore 2021'!$B$42+'Motore 2021'!$D$43+'Motore 2021'!$B$44))+((D48*3*('Motore 2021'!$B$41+'Motore 2021'!$B$42+'Motore 2021'!$D$43+'Motore 2021'!$B$44))*10%),(D48*1*('Motore 2021'!$B$41+'Motore 2021'!$B$42+'Motore 2021'!$D$43+'Motore 2021'!$B$44))+((D48*1*('Motore 2021'!$B$41+'Motore 2021'!$B$42+'Motore 2021'!$D$43+'Motore 2021'!$B$44))*10%))</f>
        <v>0</v>
      </c>
      <c r="BH48" s="85">
        <f t="shared" si="24"/>
        <v>0</v>
      </c>
      <c r="BI48" s="85">
        <f t="shared" si="25"/>
        <v>0</v>
      </c>
      <c r="BJ48" s="85">
        <f>IF(H48&lt;&gt;0,IF($C$18="SI",((('Motore 2022'!$B$47+'Motore 2022'!$B$50+'Motore 2022'!$B$53)/365)*$F$15)+(((('Motore 2022'!$B$47+'Motore 2022'!$B$50+'Motore 2021'!$B$53)/365)*$F$15)*10%),(('Motore 2022'!$B$53/365)*$F$15)+(('Motore 2022'!$B$53/365)*$F$15)*10%),0)</f>
        <v>0</v>
      </c>
      <c r="BK48" s="85">
        <f>IF(H48&lt;&gt;0,IF($C$18="SI",((('Motore 2021'!$B$47+'Motore 2021'!$B$50+'Motore 2021'!$B$53)/365)*$F$14)+(((('Motore 2021'!$B$47+'Motore 2021'!$B$50+'Motore 2021'!$B$53)/365)*$F$14)*10%),(('Motore 2021'!$B$53/365)*$F$14)+(('Motore 2021'!$B$53/365)*$F$14)*10%),0)</f>
        <v>0</v>
      </c>
      <c r="BL48" s="85">
        <f>IF(H48&lt;&gt;0,IF($C$18="SI",((('Motore 2022'!$B$47+'Motore 2022'!$B$50+'Motore 2022'!$B$53)/365)*$F$15),(('Motore 2022'!$B$53/365)*$F$15)),0)</f>
        <v>0</v>
      </c>
      <c r="BM48" s="85">
        <f>IF(H48&lt;&gt;0,IF($C$18="SI",((('Motore 2021'!$B$47+'Motore 2021'!$B$50+'Motore 2021'!$B$53)/365)*$F$14),(('Motore 2021'!$B$53/365)*$F$14)),0)</f>
        <v>0</v>
      </c>
      <c r="BN48" s="85">
        <f t="shared" si="26"/>
        <v>0</v>
      </c>
      <c r="BO48" s="87">
        <f t="shared" si="27"/>
        <v>0</v>
      </c>
      <c r="BP48" s="41"/>
    </row>
    <row r="49" spans="1:68" x14ac:dyDescent="0.3">
      <c r="A49" s="75" t="s">
        <v>20</v>
      </c>
      <c r="B49" s="52">
        <v>0</v>
      </c>
      <c r="C49" s="52">
        <v>0</v>
      </c>
      <c r="D49" s="52">
        <v>0</v>
      </c>
      <c r="E49" s="52">
        <f t="shared" si="12"/>
        <v>0</v>
      </c>
      <c r="F49" s="58" t="s">
        <v>8</v>
      </c>
      <c r="G49" s="72">
        <f t="shared" si="13"/>
        <v>0</v>
      </c>
      <c r="H49" s="72">
        <f t="shared" si="14"/>
        <v>0</v>
      </c>
      <c r="I49" s="73">
        <f t="shared" si="15"/>
        <v>0</v>
      </c>
      <c r="J49" s="73">
        <f t="shared" si="16"/>
        <v>0</v>
      </c>
      <c r="K49" s="74">
        <f t="shared" si="0"/>
        <v>0</v>
      </c>
      <c r="L49" s="74">
        <f t="shared" si="1"/>
        <v>0</v>
      </c>
      <c r="M49" s="127">
        <f>IF(K49&lt;'Motore 2022'!$H$28,Ripartizione!K49,'Motore 2022'!$H$28)</f>
        <v>0</v>
      </c>
      <c r="N49" s="127">
        <f>IF(L49&lt;'Motore 2021'!$H$28,Ripartizione!L49,'Motore 2021'!$H$28)</f>
        <v>0</v>
      </c>
      <c r="O49" s="127">
        <f t="shared" si="2"/>
        <v>0</v>
      </c>
      <c r="P49" s="127">
        <f t="shared" si="3"/>
        <v>0</v>
      </c>
      <c r="Q49" s="127">
        <f>ROUND(O49*'Motore 2022'!$E$28,2)</f>
        <v>0</v>
      </c>
      <c r="R49" s="127">
        <f>ROUND(P49*'Motore 2021'!$E$28,2)</f>
        <v>0</v>
      </c>
      <c r="S49" s="127">
        <f>IF((K49-M49)&lt;'Motore 2022'!$H$29,(K49-M49),'Motore 2022'!$H$29)</f>
        <v>0</v>
      </c>
      <c r="T49" s="127">
        <f>IF((L49-N49)&lt;'Motore 2021'!$H$29,(L49-N49),'Motore 2021'!$H$29)</f>
        <v>0</v>
      </c>
      <c r="U49" s="127">
        <f t="shared" si="4"/>
        <v>0</v>
      </c>
      <c r="V49" s="127">
        <f t="shared" si="5"/>
        <v>0</v>
      </c>
      <c r="W49" s="127">
        <f>ROUND(U49*'Motore 2022'!$E$29,2)</f>
        <v>0</v>
      </c>
      <c r="X49" s="127">
        <f>ROUND(V49*'Motore 2021'!$E$29,2)</f>
        <v>0</v>
      </c>
      <c r="Y49" s="127">
        <f>IF(K49-M49-S49&lt;'Motore 2022'!$H$30,(Ripartizione!K49-Ripartizione!M49-Ripartizione!S49),'Motore 2022'!$H$30)</f>
        <v>0</v>
      </c>
      <c r="Z49" s="127">
        <f>IF(L49-N49-T49&lt;'Motore 2021'!$H$30,(Ripartizione!L49-Ripartizione!N49-Ripartizione!T49),'Motore 2021'!$H$30)</f>
        <v>0</v>
      </c>
      <c r="AA49" s="127">
        <f t="shared" si="6"/>
        <v>0</v>
      </c>
      <c r="AB49" s="127">
        <f t="shared" si="7"/>
        <v>0</v>
      </c>
      <c r="AC49" s="127">
        <f>ROUND(AA49*'Motore 2022'!$E$30,2)</f>
        <v>0</v>
      </c>
      <c r="AD49" s="127">
        <f>ROUND(AB49*'Motore 2021'!$E$30,2)</f>
        <v>0</v>
      </c>
      <c r="AE49" s="127">
        <f>IF((K49-M49-S49-Y49)&lt;'Motore 2022'!$H$31, (K49-M49-S49-Y49),'Motore 2022'!$H$31)</f>
        <v>0</v>
      </c>
      <c r="AF49" s="127">
        <f>IF((L49-N49-T49-Z49)&lt;'Motore 2021'!$H$31, (L49-N49-T49-Z49),'Motore 2021'!$H$31)</f>
        <v>0</v>
      </c>
      <c r="AG49" s="127">
        <f t="shared" si="8"/>
        <v>0</v>
      </c>
      <c r="AH49" s="127">
        <f t="shared" si="9"/>
        <v>0</v>
      </c>
      <c r="AI49" s="127">
        <f>ROUND(AG49*'Motore 2022'!$E$31,2)</f>
        <v>0</v>
      </c>
      <c r="AJ49" s="127">
        <f>ROUND(AH49*'Motore 2021'!$E$31,2)</f>
        <v>0</v>
      </c>
      <c r="AK49" s="127">
        <f t="shared" si="17"/>
        <v>0</v>
      </c>
      <c r="AL49" s="127">
        <f t="shared" si="18"/>
        <v>0</v>
      </c>
      <c r="AM49" s="127">
        <f t="shared" si="10"/>
        <v>0</v>
      </c>
      <c r="AN49" s="127">
        <f t="shared" si="11"/>
        <v>0</v>
      </c>
      <c r="AO49" s="127">
        <f>ROUND(AM49*'Motore 2022'!$E$32,2)</f>
        <v>0</v>
      </c>
      <c r="AP49" s="127">
        <f>ROUND(AN49*'Motore 2021'!$E$32,2)</f>
        <v>0</v>
      </c>
      <c r="AQ49" s="50">
        <f>IF(B49&lt;&gt;0,((Q49+R49)*Ripartizione!B49),Q49+R49)</f>
        <v>0</v>
      </c>
      <c r="AR49" s="50">
        <f>IF(B49&lt;&gt;0,((Ripartizione!B49*W49)+(Ripartizione!B49*X49)), W49+X49)</f>
        <v>0</v>
      </c>
      <c r="AS49" s="50">
        <f t="shared" si="19"/>
        <v>0</v>
      </c>
      <c r="AT49" s="50">
        <f>IF(B49&lt;&gt;0,((Ripartizione!B49*AI49)+(Ripartizione!B49*AJ49)), AI49+AJ49)</f>
        <v>0</v>
      </c>
      <c r="AU49" s="50">
        <f>IF(B49&lt;&gt;0,((Ripartizione!B49*AO49)+(Ripartizione!B49*AP49)), AO49+AP49)</f>
        <v>0</v>
      </c>
      <c r="AV49" s="50">
        <f t="shared" si="20"/>
        <v>0</v>
      </c>
      <c r="AW49" s="50">
        <f t="shared" si="21"/>
        <v>0</v>
      </c>
      <c r="AX49" s="50">
        <f>IF($C$18="SI",((C49*'Motore 2021'!$B$35) + (D49*'Motore 2021'!$B$35)),0)</f>
        <v>0</v>
      </c>
      <c r="AY49" s="51">
        <f>IF($C$18="SI",((C49*'Motore 2021'!$B$35)+(C49*'Motore 2021'!$B$35)*10% + (D49*'Motore 2021'!$B$35)+(D49*'Motore 2021'!$B$35)*10%),0)</f>
        <v>0</v>
      </c>
      <c r="AZ49" s="81">
        <f>IF($C$18="SI",(((C49*'Motore 2021'!$B$38))+((D49*'Motore 2021'!$B$38))),0)</f>
        <v>0</v>
      </c>
      <c r="BA49" s="51">
        <f>IF($C$18="SI",(((C49*'Motore 2021'!$B$38)+((C49*'Motore 2021'!$B$38)*10%))+((D49*'Motore 2021'!$B$38)+((D49*'Motore 2021'!$B$38)*10%))),0)</f>
        <v>0</v>
      </c>
      <c r="BB49" s="51">
        <f t="shared" si="22"/>
        <v>0</v>
      </c>
      <c r="BC49" s="85">
        <f t="shared" si="23"/>
        <v>0</v>
      </c>
      <c r="BD49" s="85">
        <f>IF($C$18="SI",(C49*3*('Motore 2021'!$B$41+'Motore 2021'!$B$42+'Motore 2021'!$B$43+'Motore 2021'!$B$44)),(C49*1*('Motore 2021'!$B$41+'Motore 2021'!$B$42+'Motore 2021'!$B$43+'Motore 2021'!$B$44)))</f>
        <v>0</v>
      </c>
      <c r="BE49" s="86">
        <f>IF($C$18="SI",(D49*3*('Motore 2021'!$B$41+'Motore 2021'!$B$42+'Motore 2021'!$D$43+'Motore 2021'!$B$44)),(D49*1*('Motore 2021'!$B$41+'Motore 2021'!$B$42+'Motore 2021'!$D$43+'Motore 2021'!$B$44)))</f>
        <v>0</v>
      </c>
      <c r="BF49" s="85">
        <f>IF($C$18="SI",(C49*3*('Motore 2021'!$B$41+'Motore 2021'!$B$42+'Motore 2021'!$B$43+'Motore 2021'!$B$44))+((C49*3*('Motore 2021'!$B$41+'Motore 2021'!$B$42+'Motore 2021'!$B$43+'Motore 2021'!$B$44))*10%),(C49*1*('Motore 2021'!$B$41+'Motore 2021'!$B$42+'Motore 2021'!$B$43+'Motore 2021'!$B$44))+((C49*1*('Motore 2021'!$B$41+'Motore 2021'!$B$42+'Motore 2021'!$B$43+'Motore 2021'!$B$44))*10%))</f>
        <v>0</v>
      </c>
      <c r="BG49" s="85">
        <f>IF($C$18="SI",(D49*3*('Motore 2021'!$B$41+'Motore 2021'!$B$42+'Motore 2021'!$D$43+'Motore 2021'!$B$44))+((D49*3*('Motore 2021'!$B$41+'Motore 2021'!$B$42+'Motore 2021'!$D$43+'Motore 2021'!$B$44))*10%),(D49*1*('Motore 2021'!$B$41+'Motore 2021'!$B$42+'Motore 2021'!$D$43+'Motore 2021'!$B$44))+((D49*1*('Motore 2021'!$B$41+'Motore 2021'!$B$42+'Motore 2021'!$D$43+'Motore 2021'!$B$44))*10%))</f>
        <v>0</v>
      </c>
      <c r="BH49" s="85">
        <f t="shared" si="24"/>
        <v>0</v>
      </c>
      <c r="BI49" s="85">
        <f t="shared" si="25"/>
        <v>0</v>
      </c>
      <c r="BJ49" s="85">
        <f>IF(H49&lt;&gt;0,IF($C$18="SI",((('Motore 2022'!$B$47+'Motore 2022'!$B$50+'Motore 2022'!$B$53)/365)*$F$15)+(((('Motore 2022'!$B$47+'Motore 2022'!$B$50+'Motore 2021'!$B$53)/365)*$F$15)*10%),(('Motore 2022'!$B$53/365)*$F$15)+(('Motore 2022'!$B$53/365)*$F$15)*10%),0)</f>
        <v>0</v>
      </c>
      <c r="BK49" s="85">
        <f>IF(H49&lt;&gt;0,IF($C$18="SI",((('Motore 2021'!$B$47+'Motore 2021'!$B$50+'Motore 2021'!$B$53)/365)*$F$14)+(((('Motore 2021'!$B$47+'Motore 2021'!$B$50+'Motore 2021'!$B$53)/365)*$F$14)*10%),(('Motore 2021'!$B$53/365)*$F$14)+(('Motore 2021'!$B$53/365)*$F$14)*10%),0)</f>
        <v>0</v>
      </c>
      <c r="BL49" s="85">
        <f>IF(H49&lt;&gt;0,IF($C$18="SI",((('Motore 2022'!$B$47+'Motore 2022'!$B$50+'Motore 2022'!$B$53)/365)*$F$15),(('Motore 2022'!$B$53/365)*$F$15)),0)</f>
        <v>0</v>
      </c>
      <c r="BM49" s="85">
        <f>IF(H49&lt;&gt;0,IF($C$18="SI",((('Motore 2021'!$B$47+'Motore 2021'!$B$50+'Motore 2021'!$B$53)/365)*$F$14),(('Motore 2021'!$B$53/365)*$F$14)),0)</f>
        <v>0</v>
      </c>
      <c r="BN49" s="85">
        <f t="shared" si="26"/>
        <v>0</v>
      </c>
      <c r="BO49" s="87">
        <f t="shared" si="27"/>
        <v>0</v>
      </c>
      <c r="BP49" s="41"/>
    </row>
    <row r="50" spans="1:68" x14ac:dyDescent="0.3">
      <c r="A50" s="75" t="s">
        <v>21</v>
      </c>
      <c r="B50" s="52">
        <v>0</v>
      </c>
      <c r="C50" s="52">
        <v>0</v>
      </c>
      <c r="D50" s="52">
        <v>0</v>
      </c>
      <c r="E50" s="52">
        <f t="shared" si="12"/>
        <v>0</v>
      </c>
      <c r="F50" s="58" t="s">
        <v>8</v>
      </c>
      <c r="G50" s="72">
        <f t="shared" si="13"/>
        <v>0</v>
      </c>
      <c r="H50" s="72">
        <f t="shared" si="14"/>
        <v>0</v>
      </c>
      <c r="I50" s="73">
        <f t="shared" si="15"/>
        <v>0</v>
      </c>
      <c r="J50" s="73">
        <f t="shared" si="16"/>
        <v>0</v>
      </c>
      <c r="K50" s="74">
        <f t="shared" si="0"/>
        <v>0</v>
      </c>
      <c r="L50" s="74">
        <f t="shared" si="1"/>
        <v>0</v>
      </c>
      <c r="M50" s="127">
        <f>IF(K50&lt;'Motore 2022'!$H$28,Ripartizione!K50,'Motore 2022'!$H$28)</f>
        <v>0</v>
      </c>
      <c r="N50" s="127">
        <f>IF(L50&lt;'Motore 2021'!$H$28,Ripartizione!L50,'Motore 2021'!$H$28)</f>
        <v>0</v>
      </c>
      <c r="O50" s="127">
        <f t="shared" si="2"/>
        <v>0</v>
      </c>
      <c r="P50" s="127">
        <f t="shared" si="3"/>
        <v>0</v>
      </c>
      <c r="Q50" s="127">
        <f>ROUND(O50*'Motore 2022'!$E$28,2)</f>
        <v>0</v>
      </c>
      <c r="R50" s="127">
        <f>ROUND(P50*'Motore 2021'!$E$28,2)</f>
        <v>0</v>
      </c>
      <c r="S50" s="127">
        <f>IF((K50-M50)&lt;'Motore 2022'!$H$29,(K50-M50),'Motore 2022'!$H$29)</f>
        <v>0</v>
      </c>
      <c r="T50" s="127">
        <f>IF((L50-N50)&lt;'Motore 2021'!$H$29,(L50-N50),'Motore 2021'!$H$29)</f>
        <v>0</v>
      </c>
      <c r="U50" s="127">
        <f t="shared" si="4"/>
        <v>0</v>
      </c>
      <c r="V50" s="127">
        <f t="shared" si="5"/>
        <v>0</v>
      </c>
      <c r="W50" s="127">
        <f>ROUND(U50*'Motore 2022'!$E$29,2)</f>
        <v>0</v>
      </c>
      <c r="X50" s="127">
        <f>ROUND(V50*'Motore 2021'!$E$29,2)</f>
        <v>0</v>
      </c>
      <c r="Y50" s="127">
        <f>IF(K50-M50-S50&lt;'Motore 2022'!$H$30,(Ripartizione!K50-Ripartizione!M50-Ripartizione!S50),'Motore 2022'!$H$30)</f>
        <v>0</v>
      </c>
      <c r="Z50" s="127">
        <f>IF(L50-N50-T50&lt;'Motore 2021'!$H$30,(Ripartizione!L50-Ripartizione!N50-Ripartizione!T50),'Motore 2021'!$H$30)</f>
        <v>0</v>
      </c>
      <c r="AA50" s="127">
        <f t="shared" si="6"/>
        <v>0</v>
      </c>
      <c r="AB50" s="127">
        <f t="shared" si="7"/>
        <v>0</v>
      </c>
      <c r="AC50" s="127">
        <f>ROUND(AA50*'Motore 2022'!$E$30,2)</f>
        <v>0</v>
      </c>
      <c r="AD50" s="127">
        <f>ROUND(AB50*'Motore 2021'!$E$30,2)</f>
        <v>0</v>
      </c>
      <c r="AE50" s="127">
        <f>IF((K50-M50-S50-Y50)&lt;'Motore 2022'!$H$31, (K50-M50-S50-Y50),'Motore 2022'!$H$31)</f>
        <v>0</v>
      </c>
      <c r="AF50" s="127">
        <f>IF((L50-N50-T50-Z50)&lt;'Motore 2021'!$H$31, (L50-N50-T50-Z50),'Motore 2021'!$H$31)</f>
        <v>0</v>
      </c>
      <c r="AG50" s="127">
        <f t="shared" si="8"/>
        <v>0</v>
      </c>
      <c r="AH50" s="127">
        <f t="shared" si="9"/>
        <v>0</v>
      </c>
      <c r="AI50" s="127">
        <f>ROUND(AG50*'Motore 2022'!$E$31,2)</f>
        <v>0</v>
      </c>
      <c r="AJ50" s="127">
        <f>ROUND(AH50*'Motore 2021'!$E$31,2)</f>
        <v>0</v>
      </c>
      <c r="AK50" s="127">
        <f t="shared" si="17"/>
        <v>0</v>
      </c>
      <c r="AL50" s="127">
        <f t="shared" si="18"/>
        <v>0</v>
      </c>
      <c r="AM50" s="127">
        <f t="shared" si="10"/>
        <v>0</v>
      </c>
      <c r="AN50" s="127">
        <f t="shared" si="11"/>
        <v>0</v>
      </c>
      <c r="AO50" s="127">
        <f>ROUND(AM50*'Motore 2022'!$E$32,2)</f>
        <v>0</v>
      </c>
      <c r="AP50" s="127">
        <f>ROUND(AN50*'Motore 2021'!$E$32,2)</f>
        <v>0</v>
      </c>
      <c r="AQ50" s="50">
        <f>IF(B50&lt;&gt;0,((Q50+R50)*Ripartizione!B50),Q50+R50)</f>
        <v>0</v>
      </c>
      <c r="AR50" s="50">
        <f>IF(B50&lt;&gt;0,((Ripartizione!B50*W50)+(Ripartizione!B50*X50)), W50+X50)</f>
        <v>0</v>
      </c>
      <c r="AS50" s="50">
        <f t="shared" si="19"/>
        <v>0</v>
      </c>
      <c r="AT50" s="50">
        <f>IF(B50&lt;&gt;0,((Ripartizione!B50*AI50)+(Ripartizione!B50*AJ50)), AI50+AJ50)</f>
        <v>0</v>
      </c>
      <c r="AU50" s="50">
        <f>IF(B50&lt;&gt;0,((Ripartizione!B50*AO50)+(Ripartizione!B50*AP50)), AO50+AP50)</f>
        <v>0</v>
      </c>
      <c r="AV50" s="50">
        <f t="shared" si="20"/>
        <v>0</v>
      </c>
      <c r="AW50" s="50">
        <f t="shared" si="21"/>
        <v>0</v>
      </c>
      <c r="AX50" s="50">
        <f>IF($C$18="SI",((C50*'Motore 2021'!$B$35) + (D50*'Motore 2021'!$B$35)),0)</f>
        <v>0</v>
      </c>
      <c r="AY50" s="51">
        <f>IF($C$18="SI",((C50*'Motore 2021'!$B$35)+(C50*'Motore 2021'!$B$35)*10% + (D50*'Motore 2021'!$B$35)+(D50*'Motore 2021'!$B$35)*10%),0)</f>
        <v>0</v>
      </c>
      <c r="AZ50" s="81">
        <f>IF($C$18="SI",(((C50*'Motore 2021'!$B$38))+((D50*'Motore 2021'!$B$38))),0)</f>
        <v>0</v>
      </c>
      <c r="BA50" s="51">
        <f>IF($C$18="SI",(((C50*'Motore 2021'!$B$38)+((C50*'Motore 2021'!$B$38)*10%))+((D50*'Motore 2021'!$B$38)+((D50*'Motore 2021'!$B$38)*10%))),0)</f>
        <v>0</v>
      </c>
      <c r="BB50" s="51">
        <f t="shared" si="22"/>
        <v>0</v>
      </c>
      <c r="BC50" s="85">
        <f t="shared" si="23"/>
        <v>0</v>
      </c>
      <c r="BD50" s="85">
        <f>IF($C$18="SI",(C50*3*('Motore 2021'!$B$41+'Motore 2021'!$B$42+'Motore 2021'!$B$43+'Motore 2021'!$B$44)),(C50*1*('Motore 2021'!$B$41+'Motore 2021'!$B$42+'Motore 2021'!$B$43+'Motore 2021'!$B$44)))</f>
        <v>0</v>
      </c>
      <c r="BE50" s="86">
        <f>IF($C$18="SI",(D50*3*('Motore 2021'!$B$41+'Motore 2021'!$B$42+'Motore 2021'!$D$43+'Motore 2021'!$B$44)),(D50*1*('Motore 2021'!$B$41+'Motore 2021'!$B$42+'Motore 2021'!$D$43+'Motore 2021'!$B$44)))</f>
        <v>0</v>
      </c>
      <c r="BF50" s="85">
        <f>IF($C$18="SI",(C50*3*('Motore 2021'!$B$41+'Motore 2021'!$B$42+'Motore 2021'!$B$43+'Motore 2021'!$B$44))+((C50*3*('Motore 2021'!$B$41+'Motore 2021'!$B$42+'Motore 2021'!$B$43+'Motore 2021'!$B$44))*10%),(C50*1*('Motore 2021'!$B$41+'Motore 2021'!$B$42+'Motore 2021'!$B$43+'Motore 2021'!$B$44))+((C50*1*('Motore 2021'!$B$41+'Motore 2021'!$B$42+'Motore 2021'!$B$43+'Motore 2021'!$B$44))*10%))</f>
        <v>0</v>
      </c>
      <c r="BG50" s="85">
        <f>IF($C$18="SI",(D50*3*('Motore 2021'!$B$41+'Motore 2021'!$B$42+'Motore 2021'!$D$43+'Motore 2021'!$B$44))+((D50*3*('Motore 2021'!$B$41+'Motore 2021'!$B$42+'Motore 2021'!$D$43+'Motore 2021'!$B$44))*10%),(D50*1*('Motore 2021'!$B$41+'Motore 2021'!$B$42+'Motore 2021'!$D$43+'Motore 2021'!$B$44))+((D50*1*('Motore 2021'!$B$41+'Motore 2021'!$B$42+'Motore 2021'!$D$43+'Motore 2021'!$B$44))*10%))</f>
        <v>0</v>
      </c>
      <c r="BH50" s="85">
        <f t="shared" si="24"/>
        <v>0</v>
      </c>
      <c r="BI50" s="85">
        <f t="shared" si="25"/>
        <v>0</v>
      </c>
      <c r="BJ50" s="85">
        <f>IF(H50&lt;&gt;0,IF($C$18="SI",((('Motore 2022'!$B$47+'Motore 2022'!$B$50+'Motore 2022'!$B$53)/365)*$F$15)+(((('Motore 2022'!$B$47+'Motore 2022'!$B$50+'Motore 2021'!$B$53)/365)*$F$15)*10%),(('Motore 2022'!$B$53/365)*$F$15)+(('Motore 2022'!$B$53/365)*$F$15)*10%),0)</f>
        <v>0</v>
      </c>
      <c r="BK50" s="85">
        <f>IF(H50&lt;&gt;0,IF($C$18="SI",((('Motore 2021'!$B$47+'Motore 2021'!$B$50+'Motore 2021'!$B$53)/365)*$F$14)+(((('Motore 2021'!$B$47+'Motore 2021'!$B$50+'Motore 2021'!$B$53)/365)*$F$14)*10%),(('Motore 2021'!$B$53/365)*$F$14)+(('Motore 2021'!$B$53/365)*$F$14)*10%),0)</f>
        <v>0</v>
      </c>
      <c r="BL50" s="85">
        <f>IF(H50&lt;&gt;0,IF($C$18="SI",((('Motore 2022'!$B$47+'Motore 2022'!$B$50+'Motore 2022'!$B$53)/365)*$F$15),(('Motore 2022'!$B$53/365)*$F$15)),0)</f>
        <v>0</v>
      </c>
      <c r="BM50" s="85">
        <f>IF(H50&lt;&gt;0,IF($C$18="SI",((('Motore 2021'!$B$47+'Motore 2021'!$B$50+'Motore 2021'!$B$53)/365)*$F$14),(('Motore 2021'!$B$53/365)*$F$14)),0)</f>
        <v>0</v>
      </c>
      <c r="BN50" s="85">
        <f t="shared" si="26"/>
        <v>0</v>
      </c>
      <c r="BO50" s="87">
        <f t="shared" si="27"/>
        <v>0</v>
      </c>
      <c r="BP50" s="41"/>
    </row>
    <row r="51" spans="1:68" x14ac:dyDescent="0.3">
      <c r="A51" s="75" t="s">
        <v>22</v>
      </c>
      <c r="B51" s="52">
        <v>0</v>
      </c>
      <c r="C51" s="52">
        <v>0</v>
      </c>
      <c r="D51" s="52">
        <v>0</v>
      </c>
      <c r="E51" s="52">
        <f t="shared" si="12"/>
        <v>0</v>
      </c>
      <c r="F51" s="58" t="s">
        <v>8</v>
      </c>
      <c r="G51" s="72">
        <f t="shared" si="13"/>
        <v>0</v>
      </c>
      <c r="H51" s="72">
        <f t="shared" si="14"/>
        <v>0</v>
      </c>
      <c r="I51" s="73">
        <f t="shared" si="15"/>
        <v>0</v>
      </c>
      <c r="J51" s="73">
        <f t="shared" si="16"/>
        <v>0</v>
      </c>
      <c r="K51" s="74">
        <f t="shared" si="0"/>
        <v>0</v>
      </c>
      <c r="L51" s="74">
        <f t="shared" si="1"/>
        <v>0</v>
      </c>
      <c r="M51" s="127">
        <f>IF(K51&lt;'Motore 2022'!$H$28,Ripartizione!K51,'Motore 2022'!$H$28)</f>
        <v>0</v>
      </c>
      <c r="N51" s="127">
        <f>IF(L51&lt;'Motore 2021'!$H$28,Ripartizione!L51,'Motore 2021'!$H$28)</f>
        <v>0</v>
      </c>
      <c r="O51" s="127">
        <f t="shared" si="2"/>
        <v>0</v>
      </c>
      <c r="P51" s="127">
        <f t="shared" si="3"/>
        <v>0</v>
      </c>
      <c r="Q51" s="127">
        <f>ROUND(O51*'Motore 2022'!$E$28,2)</f>
        <v>0</v>
      </c>
      <c r="R51" s="127">
        <f>ROUND(P51*'Motore 2021'!$E$28,2)</f>
        <v>0</v>
      </c>
      <c r="S51" s="127">
        <f>IF((K51-M51)&lt;'Motore 2022'!$H$29,(K51-M51),'Motore 2022'!$H$29)</f>
        <v>0</v>
      </c>
      <c r="T51" s="127">
        <f>IF((L51-N51)&lt;'Motore 2021'!$H$29,(L51-N51),'Motore 2021'!$H$29)</f>
        <v>0</v>
      </c>
      <c r="U51" s="127">
        <f t="shared" si="4"/>
        <v>0</v>
      </c>
      <c r="V51" s="127">
        <f t="shared" si="5"/>
        <v>0</v>
      </c>
      <c r="W51" s="127">
        <f>ROUND(U51*'Motore 2022'!$E$29,2)</f>
        <v>0</v>
      </c>
      <c r="X51" s="127">
        <f>ROUND(V51*'Motore 2021'!$E$29,2)</f>
        <v>0</v>
      </c>
      <c r="Y51" s="127">
        <f>IF(K51-M51-S51&lt;'Motore 2022'!$H$30,(Ripartizione!K51-Ripartizione!M51-Ripartizione!S51),'Motore 2022'!$H$30)</f>
        <v>0</v>
      </c>
      <c r="Z51" s="127">
        <f>IF(L51-N51-T51&lt;'Motore 2021'!$H$30,(Ripartizione!L51-Ripartizione!N51-Ripartizione!T51),'Motore 2021'!$H$30)</f>
        <v>0</v>
      </c>
      <c r="AA51" s="127">
        <f t="shared" si="6"/>
        <v>0</v>
      </c>
      <c r="AB51" s="127">
        <f t="shared" si="7"/>
        <v>0</v>
      </c>
      <c r="AC51" s="127">
        <f>ROUND(AA51*'Motore 2022'!$E$30,2)</f>
        <v>0</v>
      </c>
      <c r="AD51" s="127">
        <f>ROUND(AB51*'Motore 2021'!$E$30,2)</f>
        <v>0</v>
      </c>
      <c r="AE51" s="127">
        <f>IF((K51-M51-S51-Y51)&lt;'Motore 2022'!$H$31, (K51-M51-S51-Y51),'Motore 2022'!$H$31)</f>
        <v>0</v>
      </c>
      <c r="AF51" s="127">
        <f>IF((L51-N51-T51-Z51)&lt;'Motore 2021'!$H$31, (L51-N51-T51-Z51),'Motore 2021'!$H$31)</f>
        <v>0</v>
      </c>
      <c r="AG51" s="127">
        <f t="shared" si="8"/>
        <v>0</v>
      </c>
      <c r="AH51" s="127">
        <f t="shared" si="9"/>
        <v>0</v>
      </c>
      <c r="AI51" s="127">
        <f>ROUND(AG51*'Motore 2022'!$E$31,2)</f>
        <v>0</v>
      </c>
      <c r="AJ51" s="127">
        <f>ROUND(AH51*'Motore 2021'!$E$31,2)</f>
        <v>0</v>
      </c>
      <c r="AK51" s="127">
        <f t="shared" si="17"/>
        <v>0</v>
      </c>
      <c r="AL51" s="127">
        <f t="shared" si="18"/>
        <v>0</v>
      </c>
      <c r="AM51" s="127">
        <f t="shared" si="10"/>
        <v>0</v>
      </c>
      <c r="AN51" s="127">
        <f t="shared" si="11"/>
        <v>0</v>
      </c>
      <c r="AO51" s="127">
        <f>ROUND(AM51*'Motore 2022'!$E$32,2)</f>
        <v>0</v>
      </c>
      <c r="AP51" s="127">
        <f>ROUND(AN51*'Motore 2021'!$E$32,2)</f>
        <v>0</v>
      </c>
      <c r="AQ51" s="50">
        <f>IF(B51&lt;&gt;0,((Q51+R51)*Ripartizione!B51),Q51+R51)</f>
        <v>0</v>
      </c>
      <c r="AR51" s="50">
        <f>IF(B51&lt;&gt;0,((Ripartizione!B51*W51)+(Ripartizione!B51*X51)), W51+X51)</f>
        <v>0</v>
      </c>
      <c r="AS51" s="50">
        <f t="shared" si="19"/>
        <v>0</v>
      </c>
      <c r="AT51" s="50">
        <f>IF(B51&lt;&gt;0,((Ripartizione!B51*AI51)+(Ripartizione!B51*AJ51)), AI51+AJ51)</f>
        <v>0</v>
      </c>
      <c r="AU51" s="50">
        <f>IF(B51&lt;&gt;0,((Ripartizione!B51*AO51)+(Ripartizione!B51*AP51)), AO51+AP51)</f>
        <v>0</v>
      </c>
      <c r="AV51" s="50">
        <f t="shared" si="20"/>
        <v>0</v>
      </c>
      <c r="AW51" s="50">
        <f t="shared" si="21"/>
        <v>0</v>
      </c>
      <c r="AX51" s="50">
        <f>IF($C$18="SI",((C51*'Motore 2021'!$B$35) + (D51*'Motore 2021'!$B$35)),0)</f>
        <v>0</v>
      </c>
      <c r="AY51" s="51">
        <f>IF($C$18="SI",((C51*'Motore 2021'!$B$35)+(C51*'Motore 2021'!$B$35)*10% + (D51*'Motore 2021'!$B$35)+(D51*'Motore 2021'!$B$35)*10%),0)</f>
        <v>0</v>
      </c>
      <c r="AZ51" s="81">
        <f>IF($C$18="SI",(((C51*'Motore 2021'!$B$38))+((D51*'Motore 2021'!$B$38))),0)</f>
        <v>0</v>
      </c>
      <c r="BA51" s="51">
        <f>IF($C$18="SI",(((C51*'Motore 2021'!$B$38)+((C51*'Motore 2021'!$B$38)*10%))+((D51*'Motore 2021'!$B$38)+((D51*'Motore 2021'!$B$38)*10%))),0)</f>
        <v>0</v>
      </c>
      <c r="BB51" s="51">
        <f t="shared" si="22"/>
        <v>0</v>
      </c>
      <c r="BC51" s="85">
        <f t="shared" si="23"/>
        <v>0</v>
      </c>
      <c r="BD51" s="85">
        <f>IF($C$18="SI",(C51*3*('Motore 2021'!$B$41+'Motore 2021'!$B$42+'Motore 2021'!$B$43+'Motore 2021'!$B$44)),(C51*1*('Motore 2021'!$B$41+'Motore 2021'!$B$42+'Motore 2021'!$B$43+'Motore 2021'!$B$44)))</f>
        <v>0</v>
      </c>
      <c r="BE51" s="86">
        <f>IF($C$18="SI",(D51*3*('Motore 2021'!$B$41+'Motore 2021'!$B$42+'Motore 2021'!$D$43+'Motore 2021'!$B$44)),(D51*1*('Motore 2021'!$B$41+'Motore 2021'!$B$42+'Motore 2021'!$D$43+'Motore 2021'!$B$44)))</f>
        <v>0</v>
      </c>
      <c r="BF51" s="85">
        <f>IF($C$18="SI",(C51*3*('Motore 2021'!$B$41+'Motore 2021'!$B$42+'Motore 2021'!$B$43+'Motore 2021'!$B$44))+((C51*3*('Motore 2021'!$B$41+'Motore 2021'!$B$42+'Motore 2021'!$B$43+'Motore 2021'!$B$44))*10%),(C51*1*('Motore 2021'!$B$41+'Motore 2021'!$B$42+'Motore 2021'!$B$43+'Motore 2021'!$B$44))+((C51*1*('Motore 2021'!$B$41+'Motore 2021'!$B$42+'Motore 2021'!$B$43+'Motore 2021'!$B$44))*10%))</f>
        <v>0</v>
      </c>
      <c r="BG51" s="85">
        <f>IF($C$18="SI",(D51*3*('Motore 2021'!$B$41+'Motore 2021'!$B$42+'Motore 2021'!$D$43+'Motore 2021'!$B$44))+((D51*3*('Motore 2021'!$B$41+'Motore 2021'!$B$42+'Motore 2021'!$D$43+'Motore 2021'!$B$44))*10%),(D51*1*('Motore 2021'!$B$41+'Motore 2021'!$B$42+'Motore 2021'!$D$43+'Motore 2021'!$B$44))+((D51*1*('Motore 2021'!$B$41+'Motore 2021'!$B$42+'Motore 2021'!$D$43+'Motore 2021'!$B$44))*10%))</f>
        <v>0</v>
      </c>
      <c r="BH51" s="85">
        <f t="shared" si="24"/>
        <v>0</v>
      </c>
      <c r="BI51" s="85">
        <f t="shared" si="25"/>
        <v>0</v>
      </c>
      <c r="BJ51" s="85">
        <f>IF(H51&lt;&gt;0,IF($C$18="SI",((('Motore 2022'!$B$47+'Motore 2022'!$B$50+'Motore 2022'!$B$53)/365)*$F$15)+(((('Motore 2022'!$B$47+'Motore 2022'!$B$50+'Motore 2021'!$B$53)/365)*$F$15)*10%),(('Motore 2022'!$B$53/365)*$F$15)+(('Motore 2022'!$B$53/365)*$F$15)*10%),0)</f>
        <v>0</v>
      </c>
      <c r="BK51" s="85">
        <f>IF(H51&lt;&gt;0,IF($C$18="SI",((('Motore 2021'!$B$47+'Motore 2021'!$B$50+'Motore 2021'!$B$53)/365)*$F$14)+(((('Motore 2021'!$B$47+'Motore 2021'!$B$50+'Motore 2021'!$B$53)/365)*$F$14)*10%),(('Motore 2021'!$B$53/365)*$F$14)+(('Motore 2021'!$B$53/365)*$F$14)*10%),0)</f>
        <v>0</v>
      </c>
      <c r="BL51" s="85">
        <f>IF(H51&lt;&gt;0,IF($C$18="SI",((('Motore 2022'!$B$47+'Motore 2022'!$B$50+'Motore 2022'!$B$53)/365)*$F$15),(('Motore 2022'!$B$53/365)*$F$15)),0)</f>
        <v>0</v>
      </c>
      <c r="BM51" s="85">
        <f>IF(H51&lt;&gt;0,IF($C$18="SI",((('Motore 2021'!$B$47+'Motore 2021'!$B$50+'Motore 2021'!$B$53)/365)*$F$14),(('Motore 2021'!$B$53/365)*$F$14)),0)</f>
        <v>0</v>
      </c>
      <c r="BN51" s="85">
        <f t="shared" si="26"/>
        <v>0</v>
      </c>
      <c r="BO51" s="87">
        <f t="shared" si="27"/>
        <v>0</v>
      </c>
      <c r="BP51" s="41"/>
    </row>
    <row r="52" spans="1:68" x14ac:dyDescent="0.3">
      <c r="A52" s="75" t="s">
        <v>23</v>
      </c>
      <c r="B52" s="52">
        <v>0</v>
      </c>
      <c r="C52" s="52">
        <v>0</v>
      </c>
      <c r="D52" s="52">
        <v>0</v>
      </c>
      <c r="E52" s="52">
        <f t="shared" si="12"/>
        <v>0</v>
      </c>
      <c r="F52" s="58" t="s">
        <v>8</v>
      </c>
      <c r="G52" s="72">
        <f t="shared" si="13"/>
        <v>0</v>
      </c>
      <c r="H52" s="72">
        <f t="shared" si="14"/>
        <v>0</v>
      </c>
      <c r="I52" s="73">
        <f t="shared" si="15"/>
        <v>0</v>
      </c>
      <c r="J52" s="73">
        <f t="shared" si="16"/>
        <v>0</v>
      </c>
      <c r="K52" s="74">
        <f t="shared" si="0"/>
        <v>0</v>
      </c>
      <c r="L52" s="74">
        <f t="shared" si="1"/>
        <v>0</v>
      </c>
      <c r="M52" s="127">
        <f>IF(K52&lt;'Motore 2022'!$H$28,Ripartizione!K52,'Motore 2022'!$H$28)</f>
        <v>0</v>
      </c>
      <c r="N52" s="127">
        <f>IF(L52&lt;'Motore 2021'!$H$28,Ripartizione!L52,'Motore 2021'!$H$28)</f>
        <v>0</v>
      </c>
      <c r="O52" s="127">
        <f t="shared" si="2"/>
        <v>0</v>
      </c>
      <c r="P52" s="127">
        <f t="shared" si="3"/>
        <v>0</v>
      </c>
      <c r="Q52" s="127">
        <f>ROUND(O52*'Motore 2022'!$E$28,2)</f>
        <v>0</v>
      </c>
      <c r="R52" s="127">
        <f>ROUND(P52*'Motore 2021'!$E$28,2)</f>
        <v>0</v>
      </c>
      <c r="S52" s="127">
        <f>IF((K52-M52)&lt;'Motore 2022'!$H$29,(K52-M52),'Motore 2022'!$H$29)</f>
        <v>0</v>
      </c>
      <c r="T52" s="127">
        <f>IF((L52-N52)&lt;'Motore 2021'!$H$29,(L52-N52),'Motore 2021'!$H$29)</f>
        <v>0</v>
      </c>
      <c r="U52" s="127">
        <f t="shared" si="4"/>
        <v>0</v>
      </c>
      <c r="V52" s="127">
        <f t="shared" si="5"/>
        <v>0</v>
      </c>
      <c r="W52" s="127">
        <f>ROUND(U52*'Motore 2022'!$E$29,2)</f>
        <v>0</v>
      </c>
      <c r="X52" s="127">
        <f>ROUND(V52*'Motore 2021'!$E$29,2)</f>
        <v>0</v>
      </c>
      <c r="Y52" s="127">
        <f>IF(K52-M52-S52&lt;'Motore 2022'!$H$30,(Ripartizione!K52-Ripartizione!M52-Ripartizione!S52),'Motore 2022'!$H$30)</f>
        <v>0</v>
      </c>
      <c r="Z52" s="127">
        <f>IF(L52-N52-T52&lt;'Motore 2021'!$H$30,(Ripartizione!L52-Ripartizione!N52-Ripartizione!T52),'Motore 2021'!$H$30)</f>
        <v>0</v>
      </c>
      <c r="AA52" s="127">
        <f t="shared" si="6"/>
        <v>0</v>
      </c>
      <c r="AB52" s="127">
        <f t="shared" si="7"/>
        <v>0</v>
      </c>
      <c r="AC52" s="127">
        <f>ROUND(AA52*'Motore 2022'!$E$30,2)</f>
        <v>0</v>
      </c>
      <c r="AD52" s="127">
        <f>ROUND(AB52*'Motore 2021'!$E$30,2)</f>
        <v>0</v>
      </c>
      <c r="AE52" s="127">
        <f>IF((K52-M52-S52-Y52)&lt;'Motore 2022'!$H$31, (K52-M52-S52-Y52),'Motore 2022'!$H$31)</f>
        <v>0</v>
      </c>
      <c r="AF52" s="127">
        <f>IF((L52-N52-T52-Z52)&lt;'Motore 2021'!$H$31, (L52-N52-T52-Z52),'Motore 2021'!$H$31)</f>
        <v>0</v>
      </c>
      <c r="AG52" s="127">
        <f t="shared" si="8"/>
        <v>0</v>
      </c>
      <c r="AH52" s="127">
        <f t="shared" si="9"/>
        <v>0</v>
      </c>
      <c r="AI52" s="127">
        <f>ROUND(AG52*'Motore 2022'!$E$31,2)</f>
        <v>0</v>
      </c>
      <c r="AJ52" s="127">
        <f>ROUND(AH52*'Motore 2021'!$E$31,2)</f>
        <v>0</v>
      </c>
      <c r="AK52" s="127">
        <f t="shared" si="17"/>
        <v>0</v>
      </c>
      <c r="AL52" s="127">
        <f t="shared" si="18"/>
        <v>0</v>
      </c>
      <c r="AM52" s="127">
        <f t="shared" si="10"/>
        <v>0</v>
      </c>
      <c r="AN52" s="127">
        <f t="shared" si="11"/>
        <v>0</v>
      </c>
      <c r="AO52" s="127">
        <f>ROUND(AM52*'Motore 2022'!$E$32,2)</f>
        <v>0</v>
      </c>
      <c r="AP52" s="127">
        <f>ROUND(AN52*'Motore 2021'!$E$32,2)</f>
        <v>0</v>
      </c>
      <c r="AQ52" s="50">
        <f>IF(B52&lt;&gt;0,((Q52+R52)*Ripartizione!B52),Q52+R52)</f>
        <v>0</v>
      </c>
      <c r="AR52" s="50">
        <f>IF(B52&lt;&gt;0,((Ripartizione!B52*W52)+(Ripartizione!B52*X52)), W52+X52)</f>
        <v>0</v>
      </c>
      <c r="AS52" s="50">
        <f t="shared" si="19"/>
        <v>0</v>
      </c>
      <c r="AT52" s="50">
        <f>IF(B52&lt;&gt;0,((Ripartizione!B52*AI52)+(Ripartizione!B52*AJ52)), AI52+AJ52)</f>
        <v>0</v>
      </c>
      <c r="AU52" s="50">
        <f>IF(B52&lt;&gt;0,((Ripartizione!B52*AO52)+(Ripartizione!B52*AP52)), AO52+AP52)</f>
        <v>0</v>
      </c>
      <c r="AV52" s="50">
        <f t="shared" si="20"/>
        <v>0</v>
      </c>
      <c r="AW52" s="50">
        <f t="shared" si="21"/>
        <v>0</v>
      </c>
      <c r="AX52" s="50">
        <f>IF($C$18="SI",((C52*'Motore 2021'!$B$35) + (D52*'Motore 2021'!$B$35)),0)</f>
        <v>0</v>
      </c>
      <c r="AY52" s="51">
        <f>IF($C$18="SI",((C52*'Motore 2021'!$B$35)+(C52*'Motore 2021'!$B$35)*10% + (D52*'Motore 2021'!$B$35)+(D52*'Motore 2021'!$B$35)*10%),0)</f>
        <v>0</v>
      </c>
      <c r="AZ52" s="81">
        <f>IF($C$18="SI",(((C52*'Motore 2021'!$B$38))+((D52*'Motore 2021'!$B$38))),0)</f>
        <v>0</v>
      </c>
      <c r="BA52" s="51">
        <f>IF($C$18="SI",(((C52*'Motore 2021'!$B$38)+((C52*'Motore 2021'!$B$38)*10%))+((D52*'Motore 2021'!$B$38)+((D52*'Motore 2021'!$B$38)*10%))),0)</f>
        <v>0</v>
      </c>
      <c r="BB52" s="51">
        <f t="shared" si="22"/>
        <v>0</v>
      </c>
      <c r="BC52" s="85">
        <f t="shared" si="23"/>
        <v>0</v>
      </c>
      <c r="BD52" s="85">
        <f>IF($C$18="SI",(C52*3*('Motore 2021'!$B$41+'Motore 2021'!$B$42+'Motore 2021'!$B$43+'Motore 2021'!$B$44)),(C52*1*('Motore 2021'!$B$41+'Motore 2021'!$B$42+'Motore 2021'!$B$43+'Motore 2021'!$B$44)))</f>
        <v>0</v>
      </c>
      <c r="BE52" s="86">
        <f>IF($C$18="SI",(D52*3*('Motore 2021'!$B$41+'Motore 2021'!$B$42+'Motore 2021'!$D$43+'Motore 2021'!$B$44)),(D52*1*('Motore 2021'!$B$41+'Motore 2021'!$B$42+'Motore 2021'!$D$43+'Motore 2021'!$B$44)))</f>
        <v>0</v>
      </c>
      <c r="BF52" s="85">
        <f>IF($C$18="SI",(C52*3*('Motore 2021'!$B$41+'Motore 2021'!$B$42+'Motore 2021'!$B$43+'Motore 2021'!$B$44))+((C52*3*('Motore 2021'!$B$41+'Motore 2021'!$B$42+'Motore 2021'!$B$43+'Motore 2021'!$B$44))*10%),(C52*1*('Motore 2021'!$B$41+'Motore 2021'!$B$42+'Motore 2021'!$B$43+'Motore 2021'!$B$44))+((C52*1*('Motore 2021'!$B$41+'Motore 2021'!$B$42+'Motore 2021'!$B$43+'Motore 2021'!$B$44))*10%))</f>
        <v>0</v>
      </c>
      <c r="BG52" s="85">
        <f>IF($C$18="SI",(D52*3*('Motore 2021'!$B$41+'Motore 2021'!$B$42+'Motore 2021'!$D$43+'Motore 2021'!$B$44))+((D52*3*('Motore 2021'!$B$41+'Motore 2021'!$B$42+'Motore 2021'!$D$43+'Motore 2021'!$B$44))*10%),(D52*1*('Motore 2021'!$B$41+'Motore 2021'!$B$42+'Motore 2021'!$D$43+'Motore 2021'!$B$44))+((D52*1*('Motore 2021'!$B$41+'Motore 2021'!$B$42+'Motore 2021'!$D$43+'Motore 2021'!$B$44))*10%))</f>
        <v>0</v>
      </c>
      <c r="BH52" s="85">
        <f t="shared" si="24"/>
        <v>0</v>
      </c>
      <c r="BI52" s="85">
        <f t="shared" si="25"/>
        <v>0</v>
      </c>
      <c r="BJ52" s="85">
        <f>IF(H52&lt;&gt;0,IF($C$18="SI",((('Motore 2022'!$B$47+'Motore 2022'!$B$50+'Motore 2022'!$B$53)/365)*$F$15)+(((('Motore 2022'!$B$47+'Motore 2022'!$B$50+'Motore 2021'!$B$53)/365)*$F$15)*10%),(('Motore 2022'!$B$53/365)*$F$15)+(('Motore 2022'!$B$53/365)*$F$15)*10%),0)</f>
        <v>0</v>
      </c>
      <c r="BK52" s="85">
        <f>IF(H52&lt;&gt;0,IF($C$18="SI",((('Motore 2021'!$B$47+'Motore 2021'!$B$50+'Motore 2021'!$B$53)/365)*$F$14)+(((('Motore 2021'!$B$47+'Motore 2021'!$B$50+'Motore 2021'!$B$53)/365)*$F$14)*10%),(('Motore 2021'!$B$53/365)*$F$14)+(('Motore 2021'!$B$53/365)*$F$14)*10%),0)</f>
        <v>0</v>
      </c>
      <c r="BL52" s="85">
        <f>IF(H52&lt;&gt;0,IF($C$18="SI",((('Motore 2022'!$B$47+'Motore 2022'!$B$50+'Motore 2022'!$B$53)/365)*$F$15),(('Motore 2022'!$B$53/365)*$F$15)),0)</f>
        <v>0</v>
      </c>
      <c r="BM52" s="85">
        <f>IF(H52&lt;&gt;0,IF($C$18="SI",((('Motore 2021'!$B$47+'Motore 2021'!$B$50+'Motore 2021'!$B$53)/365)*$F$14),(('Motore 2021'!$B$53/365)*$F$14)),0)</f>
        <v>0</v>
      </c>
      <c r="BN52" s="85">
        <f t="shared" si="26"/>
        <v>0</v>
      </c>
      <c r="BO52" s="87">
        <f t="shared" si="27"/>
        <v>0</v>
      </c>
      <c r="BP52" s="41"/>
    </row>
    <row r="53" spans="1:68" x14ac:dyDescent="0.3">
      <c r="A53" s="75" t="s">
        <v>24</v>
      </c>
      <c r="B53" s="52">
        <v>0</v>
      </c>
      <c r="C53" s="52">
        <v>0</v>
      </c>
      <c r="D53" s="52">
        <v>0</v>
      </c>
      <c r="E53" s="52">
        <f t="shared" si="12"/>
        <v>0</v>
      </c>
      <c r="F53" s="58" t="s">
        <v>8</v>
      </c>
      <c r="G53" s="72">
        <f t="shared" si="13"/>
        <v>0</v>
      </c>
      <c r="H53" s="72">
        <f t="shared" si="14"/>
        <v>0</v>
      </c>
      <c r="I53" s="73">
        <f t="shared" si="15"/>
        <v>0</v>
      </c>
      <c r="J53" s="73">
        <f t="shared" si="16"/>
        <v>0</v>
      </c>
      <c r="K53" s="74">
        <f t="shared" si="0"/>
        <v>0</v>
      </c>
      <c r="L53" s="74">
        <f t="shared" si="1"/>
        <v>0</v>
      </c>
      <c r="M53" s="127">
        <f>IF(K53&lt;'Motore 2022'!$H$28,Ripartizione!K53,'Motore 2022'!$H$28)</f>
        <v>0</v>
      </c>
      <c r="N53" s="127">
        <f>IF(L53&lt;'Motore 2021'!$H$28,Ripartizione!L53,'Motore 2021'!$H$28)</f>
        <v>0</v>
      </c>
      <c r="O53" s="127">
        <f t="shared" si="2"/>
        <v>0</v>
      </c>
      <c r="P53" s="127">
        <f t="shared" si="3"/>
        <v>0</v>
      </c>
      <c r="Q53" s="127">
        <f>ROUND(O53*'Motore 2022'!$E$28,2)</f>
        <v>0</v>
      </c>
      <c r="R53" s="127">
        <f>ROUND(P53*'Motore 2021'!$E$28,2)</f>
        <v>0</v>
      </c>
      <c r="S53" s="127">
        <f>IF((K53-M53)&lt;'Motore 2022'!$H$29,(K53-M53),'Motore 2022'!$H$29)</f>
        <v>0</v>
      </c>
      <c r="T53" s="127">
        <f>IF((L53-N53)&lt;'Motore 2021'!$H$29,(L53-N53),'Motore 2021'!$H$29)</f>
        <v>0</v>
      </c>
      <c r="U53" s="127">
        <f t="shared" si="4"/>
        <v>0</v>
      </c>
      <c r="V53" s="127">
        <f t="shared" si="5"/>
        <v>0</v>
      </c>
      <c r="W53" s="127">
        <f>ROUND(U53*'Motore 2022'!$E$29,2)</f>
        <v>0</v>
      </c>
      <c r="X53" s="127">
        <f>ROUND(V53*'Motore 2021'!$E$29,2)</f>
        <v>0</v>
      </c>
      <c r="Y53" s="127">
        <f>IF(K53-M53-S53&lt;'Motore 2022'!$H$30,(Ripartizione!K53-Ripartizione!M53-Ripartizione!S53),'Motore 2022'!$H$30)</f>
        <v>0</v>
      </c>
      <c r="Z53" s="127">
        <f>IF(L53-N53-T53&lt;'Motore 2021'!$H$30,(Ripartizione!L53-Ripartizione!N53-Ripartizione!T53),'Motore 2021'!$H$30)</f>
        <v>0</v>
      </c>
      <c r="AA53" s="127">
        <f t="shared" si="6"/>
        <v>0</v>
      </c>
      <c r="AB53" s="127">
        <f t="shared" si="7"/>
        <v>0</v>
      </c>
      <c r="AC53" s="127">
        <f>ROUND(AA53*'Motore 2022'!$E$30,2)</f>
        <v>0</v>
      </c>
      <c r="AD53" s="127">
        <f>ROUND(AB53*'Motore 2021'!$E$30,2)</f>
        <v>0</v>
      </c>
      <c r="AE53" s="127">
        <f>IF((K53-M53-S53-Y53)&lt;'Motore 2022'!$H$31, (K53-M53-S53-Y53),'Motore 2022'!$H$31)</f>
        <v>0</v>
      </c>
      <c r="AF53" s="127">
        <f>IF((L53-N53-T53-Z53)&lt;'Motore 2021'!$H$31, (L53-N53-T53-Z53),'Motore 2021'!$H$31)</f>
        <v>0</v>
      </c>
      <c r="AG53" s="127">
        <f t="shared" si="8"/>
        <v>0</v>
      </c>
      <c r="AH53" s="127">
        <f t="shared" si="9"/>
        <v>0</v>
      </c>
      <c r="AI53" s="127">
        <f>ROUND(AG53*'Motore 2022'!$E$31,2)</f>
        <v>0</v>
      </c>
      <c r="AJ53" s="127">
        <f>ROUND(AH53*'Motore 2021'!$E$31,2)</f>
        <v>0</v>
      </c>
      <c r="AK53" s="127">
        <f t="shared" si="17"/>
        <v>0</v>
      </c>
      <c r="AL53" s="127">
        <f t="shared" si="18"/>
        <v>0</v>
      </c>
      <c r="AM53" s="127">
        <f t="shared" si="10"/>
        <v>0</v>
      </c>
      <c r="AN53" s="127">
        <f t="shared" si="11"/>
        <v>0</v>
      </c>
      <c r="AO53" s="127">
        <f>ROUND(AM53*'Motore 2022'!$E$32,2)</f>
        <v>0</v>
      </c>
      <c r="AP53" s="127">
        <f>ROUND(AN53*'Motore 2021'!$E$32,2)</f>
        <v>0</v>
      </c>
      <c r="AQ53" s="50">
        <f>IF(B53&lt;&gt;0,((Q53+R53)*Ripartizione!B53),Q53+R53)</f>
        <v>0</v>
      </c>
      <c r="AR53" s="50">
        <f>IF(B53&lt;&gt;0,((Ripartizione!B53*W53)+(Ripartizione!B53*X53)), W53+X53)</f>
        <v>0</v>
      </c>
      <c r="AS53" s="50">
        <f t="shared" si="19"/>
        <v>0</v>
      </c>
      <c r="AT53" s="50">
        <f>IF(B53&lt;&gt;0,((Ripartizione!B53*AI53)+(Ripartizione!B53*AJ53)), AI53+AJ53)</f>
        <v>0</v>
      </c>
      <c r="AU53" s="50">
        <f>IF(B53&lt;&gt;0,((Ripartizione!B53*AO53)+(Ripartizione!B53*AP53)), AO53+AP53)</f>
        <v>0</v>
      </c>
      <c r="AV53" s="50">
        <f t="shared" si="20"/>
        <v>0</v>
      </c>
      <c r="AW53" s="50">
        <f t="shared" si="21"/>
        <v>0</v>
      </c>
      <c r="AX53" s="50">
        <f>IF($C$18="SI",((C53*'Motore 2021'!$B$35) + (D53*'Motore 2021'!$B$35)),0)</f>
        <v>0</v>
      </c>
      <c r="AY53" s="51">
        <f>IF($C$18="SI",((C53*'Motore 2021'!$B$35)+(C53*'Motore 2021'!$B$35)*10% + (D53*'Motore 2021'!$B$35)+(D53*'Motore 2021'!$B$35)*10%),0)</f>
        <v>0</v>
      </c>
      <c r="AZ53" s="81">
        <f>IF($C$18="SI",(((C53*'Motore 2021'!$B$38))+((D53*'Motore 2021'!$B$38))),0)</f>
        <v>0</v>
      </c>
      <c r="BA53" s="51">
        <f>IF($C$18="SI",(((C53*'Motore 2021'!$B$38)+((C53*'Motore 2021'!$B$38)*10%))+((D53*'Motore 2021'!$B$38)+((D53*'Motore 2021'!$B$38)*10%))),0)</f>
        <v>0</v>
      </c>
      <c r="BB53" s="51">
        <f t="shared" si="22"/>
        <v>0</v>
      </c>
      <c r="BC53" s="85">
        <f t="shared" si="23"/>
        <v>0</v>
      </c>
      <c r="BD53" s="85">
        <f>IF($C$18="SI",(C53*3*('Motore 2021'!$B$41+'Motore 2021'!$B$42+'Motore 2021'!$B$43+'Motore 2021'!$B$44)),(C53*1*('Motore 2021'!$B$41+'Motore 2021'!$B$42+'Motore 2021'!$B$43+'Motore 2021'!$B$44)))</f>
        <v>0</v>
      </c>
      <c r="BE53" s="86">
        <f>IF($C$18="SI",(D53*3*('Motore 2021'!$B$41+'Motore 2021'!$B$42+'Motore 2021'!$D$43+'Motore 2021'!$B$44)),(D53*1*('Motore 2021'!$B$41+'Motore 2021'!$B$42+'Motore 2021'!$D$43+'Motore 2021'!$B$44)))</f>
        <v>0</v>
      </c>
      <c r="BF53" s="85">
        <f>IF($C$18="SI",(C53*3*('Motore 2021'!$B$41+'Motore 2021'!$B$42+'Motore 2021'!$B$43+'Motore 2021'!$B$44))+((C53*3*('Motore 2021'!$B$41+'Motore 2021'!$B$42+'Motore 2021'!$B$43+'Motore 2021'!$B$44))*10%),(C53*1*('Motore 2021'!$B$41+'Motore 2021'!$B$42+'Motore 2021'!$B$43+'Motore 2021'!$B$44))+((C53*1*('Motore 2021'!$B$41+'Motore 2021'!$B$42+'Motore 2021'!$B$43+'Motore 2021'!$B$44))*10%))</f>
        <v>0</v>
      </c>
      <c r="BG53" s="85">
        <f>IF($C$18="SI",(D53*3*('Motore 2021'!$B$41+'Motore 2021'!$B$42+'Motore 2021'!$D$43+'Motore 2021'!$B$44))+((D53*3*('Motore 2021'!$B$41+'Motore 2021'!$B$42+'Motore 2021'!$D$43+'Motore 2021'!$B$44))*10%),(D53*1*('Motore 2021'!$B$41+'Motore 2021'!$B$42+'Motore 2021'!$D$43+'Motore 2021'!$B$44))+((D53*1*('Motore 2021'!$B$41+'Motore 2021'!$B$42+'Motore 2021'!$D$43+'Motore 2021'!$B$44))*10%))</f>
        <v>0</v>
      </c>
      <c r="BH53" s="85">
        <f t="shared" si="24"/>
        <v>0</v>
      </c>
      <c r="BI53" s="85">
        <f t="shared" si="25"/>
        <v>0</v>
      </c>
      <c r="BJ53" s="85">
        <f>IF(H53&lt;&gt;0,IF($C$18="SI",((('Motore 2022'!$B$47+'Motore 2022'!$B$50+'Motore 2022'!$B$53)/365)*$F$15)+(((('Motore 2022'!$B$47+'Motore 2022'!$B$50+'Motore 2021'!$B$53)/365)*$F$15)*10%),(('Motore 2022'!$B$53/365)*$F$15)+(('Motore 2022'!$B$53/365)*$F$15)*10%),0)</f>
        <v>0</v>
      </c>
      <c r="BK53" s="85">
        <f>IF(H53&lt;&gt;0,IF($C$18="SI",((('Motore 2021'!$B$47+'Motore 2021'!$B$50+'Motore 2021'!$B$53)/365)*$F$14)+(((('Motore 2021'!$B$47+'Motore 2021'!$B$50+'Motore 2021'!$B$53)/365)*$F$14)*10%),(('Motore 2021'!$B$53/365)*$F$14)+(('Motore 2021'!$B$53/365)*$F$14)*10%),0)</f>
        <v>0</v>
      </c>
      <c r="BL53" s="85">
        <f>IF(H53&lt;&gt;0,IF($C$18="SI",((('Motore 2022'!$B$47+'Motore 2022'!$B$50+'Motore 2022'!$B$53)/365)*$F$15),(('Motore 2022'!$B$53/365)*$F$15)),0)</f>
        <v>0</v>
      </c>
      <c r="BM53" s="85">
        <f>IF(H53&lt;&gt;0,IF($C$18="SI",((('Motore 2021'!$B$47+'Motore 2021'!$B$50+'Motore 2021'!$B$53)/365)*$F$14),(('Motore 2021'!$B$53/365)*$F$14)),0)</f>
        <v>0</v>
      </c>
      <c r="BN53" s="85">
        <f t="shared" si="26"/>
        <v>0</v>
      </c>
      <c r="BO53" s="87">
        <f t="shared" si="27"/>
        <v>0</v>
      </c>
      <c r="BP53" s="41"/>
    </row>
    <row r="54" spans="1:68" x14ac:dyDescent="0.3">
      <c r="A54" s="75" t="s">
        <v>25</v>
      </c>
      <c r="B54" s="52">
        <v>0</v>
      </c>
      <c r="C54" s="52">
        <v>0</v>
      </c>
      <c r="D54" s="52">
        <v>0</v>
      </c>
      <c r="E54" s="52">
        <f t="shared" si="12"/>
        <v>0</v>
      </c>
      <c r="F54" s="58" t="s">
        <v>8</v>
      </c>
      <c r="G54" s="72">
        <f t="shared" si="13"/>
        <v>0</v>
      </c>
      <c r="H54" s="72">
        <f t="shared" si="14"/>
        <v>0</v>
      </c>
      <c r="I54" s="73">
        <f t="shared" si="15"/>
        <v>0</v>
      </c>
      <c r="J54" s="73">
        <f t="shared" si="16"/>
        <v>0</v>
      </c>
      <c r="K54" s="74">
        <f t="shared" si="0"/>
        <v>0</v>
      </c>
      <c r="L54" s="74">
        <f t="shared" si="1"/>
        <v>0</v>
      </c>
      <c r="M54" s="127">
        <f>IF(K54&lt;'Motore 2022'!$H$28,Ripartizione!K54,'Motore 2022'!$H$28)</f>
        <v>0</v>
      </c>
      <c r="N54" s="127">
        <f>IF(L54&lt;'Motore 2021'!$H$28,Ripartizione!L54,'Motore 2021'!$H$28)</f>
        <v>0</v>
      </c>
      <c r="O54" s="127">
        <f t="shared" si="2"/>
        <v>0</v>
      </c>
      <c r="P54" s="127">
        <f t="shared" si="3"/>
        <v>0</v>
      </c>
      <c r="Q54" s="127">
        <f>ROUND(O54*'Motore 2022'!$E$28,2)</f>
        <v>0</v>
      </c>
      <c r="R54" s="127">
        <f>ROUND(P54*'Motore 2021'!$E$28,2)</f>
        <v>0</v>
      </c>
      <c r="S54" s="127">
        <f>IF((K54-M54)&lt;'Motore 2022'!$H$29,(K54-M54),'Motore 2022'!$H$29)</f>
        <v>0</v>
      </c>
      <c r="T54" s="127">
        <f>IF((L54-N54)&lt;'Motore 2021'!$H$29,(L54-N54),'Motore 2021'!$H$29)</f>
        <v>0</v>
      </c>
      <c r="U54" s="127">
        <f t="shared" si="4"/>
        <v>0</v>
      </c>
      <c r="V54" s="127">
        <f t="shared" si="5"/>
        <v>0</v>
      </c>
      <c r="W54" s="127">
        <f>ROUND(U54*'Motore 2022'!$E$29,2)</f>
        <v>0</v>
      </c>
      <c r="X54" s="127">
        <f>ROUND(V54*'Motore 2021'!$E$29,2)</f>
        <v>0</v>
      </c>
      <c r="Y54" s="127">
        <f>IF(K54-M54-S54&lt;'Motore 2022'!$H$30,(Ripartizione!K54-Ripartizione!M54-Ripartizione!S54),'Motore 2022'!$H$30)</f>
        <v>0</v>
      </c>
      <c r="Z54" s="127">
        <f>IF(L54-N54-T54&lt;'Motore 2021'!$H$30,(Ripartizione!L54-Ripartizione!N54-Ripartizione!T54),'Motore 2021'!$H$30)</f>
        <v>0</v>
      </c>
      <c r="AA54" s="127">
        <f t="shared" si="6"/>
        <v>0</v>
      </c>
      <c r="AB54" s="127">
        <f t="shared" si="7"/>
        <v>0</v>
      </c>
      <c r="AC54" s="127">
        <f>ROUND(AA54*'Motore 2022'!$E$30,2)</f>
        <v>0</v>
      </c>
      <c r="AD54" s="127">
        <f>ROUND(AB54*'Motore 2021'!$E$30,2)</f>
        <v>0</v>
      </c>
      <c r="AE54" s="127">
        <f>IF((K54-M54-S54-Y54)&lt;'Motore 2022'!$H$31, (K54-M54-S54-Y54),'Motore 2022'!$H$31)</f>
        <v>0</v>
      </c>
      <c r="AF54" s="127">
        <f>IF((L54-N54-T54-Z54)&lt;'Motore 2021'!$H$31, (L54-N54-T54-Z54),'Motore 2021'!$H$31)</f>
        <v>0</v>
      </c>
      <c r="AG54" s="127">
        <f t="shared" si="8"/>
        <v>0</v>
      </c>
      <c r="AH54" s="127">
        <f t="shared" si="9"/>
        <v>0</v>
      </c>
      <c r="AI54" s="127">
        <f>ROUND(AG54*'Motore 2022'!$E$31,2)</f>
        <v>0</v>
      </c>
      <c r="AJ54" s="127">
        <f>ROUND(AH54*'Motore 2021'!$E$31,2)</f>
        <v>0</v>
      </c>
      <c r="AK54" s="127">
        <f t="shared" si="17"/>
        <v>0</v>
      </c>
      <c r="AL54" s="127">
        <f t="shared" si="18"/>
        <v>0</v>
      </c>
      <c r="AM54" s="127">
        <f t="shared" si="10"/>
        <v>0</v>
      </c>
      <c r="AN54" s="127">
        <f t="shared" si="11"/>
        <v>0</v>
      </c>
      <c r="AO54" s="127">
        <f>ROUND(AM54*'Motore 2022'!$E$32,2)</f>
        <v>0</v>
      </c>
      <c r="AP54" s="127">
        <f>ROUND(AN54*'Motore 2021'!$E$32,2)</f>
        <v>0</v>
      </c>
      <c r="AQ54" s="50">
        <f>IF(B54&lt;&gt;0,((Q54+R54)*Ripartizione!B54),Q54+R54)</f>
        <v>0</v>
      </c>
      <c r="AR54" s="50">
        <f>IF(B54&lt;&gt;0,((Ripartizione!B54*W54)+(Ripartizione!B54*X54)), W54+X54)</f>
        <v>0</v>
      </c>
      <c r="AS54" s="50">
        <f t="shared" si="19"/>
        <v>0</v>
      </c>
      <c r="AT54" s="50">
        <f>IF(B54&lt;&gt;0,((Ripartizione!B54*AI54)+(Ripartizione!B54*AJ54)), AI54+AJ54)</f>
        <v>0</v>
      </c>
      <c r="AU54" s="50">
        <f>IF(B54&lt;&gt;0,((Ripartizione!B54*AO54)+(Ripartizione!B54*AP54)), AO54+AP54)</f>
        <v>0</v>
      </c>
      <c r="AV54" s="50">
        <f t="shared" si="20"/>
        <v>0</v>
      </c>
      <c r="AW54" s="50">
        <f t="shared" si="21"/>
        <v>0</v>
      </c>
      <c r="AX54" s="50">
        <f>IF($C$18="SI",((C54*'Motore 2021'!$B$35) + (D54*'Motore 2021'!$B$35)),0)</f>
        <v>0</v>
      </c>
      <c r="AY54" s="51">
        <f>IF($C$18="SI",((C54*'Motore 2021'!$B$35)+(C54*'Motore 2021'!$B$35)*10% + (D54*'Motore 2021'!$B$35)+(D54*'Motore 2021'!$B$35)*10%),0)</f>
        <v>0</v>
      </c>
      <c r="AZ54" s="81">
        <f>IF($C$18="SI",(((C54*'Motore 2021'!$B$38))+((D54*'Motore 2021'!$B$38))),0)</f>
        <v>0</v>
      </c>
      <c r="BA54" s="51">
        <f>IF($C$18="SI",(((C54*'Motore 2021'!$B$38)+((C54*'Motore 2021'!$B$38)*10%))+((D54*'Motore 2021'!$B$38)+((D54*'Motore 2021'!$B$38)*10%))),0)</f>
        <v>0</v>
      </c>
      <c r="BB54" s="51">
        <f t="shared" si="22"/>
        <v>0</v>
      </c>
      <c r="BC54" s="85">
        <f t="shared" si="23"/>
        <v>0</v>
      </c>
      <c r="BD54" s="85">
        <f>IF($C$18="SI",(C54*3*('Motore 2021'!$B$41+'Motore 2021'!$B$42+'Motore 2021'!$B$43+'Motore 2021'!$B$44)),(C54*1*('Motore 2021'!$B$41+'Motore 2021'!$B$42+'Motore 2021'!$B$43+'Motore 2021'!$B$44)))</f>
        <v>0</v>
      </c>
      <c r="BE54" s="86">
        <f>IF($C$18="SI",(D54*3*('Motore 2021'!$B$41+'Motore 2021'!$B$42+'Motore 2021'!$D$43+'Motore 2021'!$B$44)),(D54*1*('Motore 2021'!$B$41+'Motore 2021'!$B$42+'Motore 2021'!$D$43+'Motore 2021'!$B$44)))</f>
        <v>0</v>
      </c>
      <c r="BF54" s="85">
        <f>IF($C$18="SI",(C54*3*('Motore 2021'!$B$41+'Motore 2021'!$B$42+'Motore 2021'!$B$43+'Motore 2021'!$B$44))+((C54*3*('Motore 2021'!$B$41+'Motore 2021'!$B$42+'Motore 2021'!$B$43+'Motore 2021'!$B$44))*10%),(C54*1*('Motore 2021'!$B$41+'Motore 2021'!$B$42+'Motore 2021'!$B$43+'Motore 2021'!$B$44))+((C54*1*('Motore 2021'!$B$41+'Motore 2021'!$B$42+'Motore 2021'!$B$43+'Motore 2021'!$B$44))*10%))</f>
        <v>0</v>
      </c>
      <c r="BG54" s="85">
        <f>IF($C$18="SI",(D54*3*('Motore 2021'!$B$41+'Motore 2021'!$B$42+'Motore 2021'!$D$43+'Motore 2021'!$B$44))+((D54*3*('Motore 2021'!$B$41+'Motore 2021'!$B$42+'Motore 2021'!$D$43+'Motore 2021'!$B$44))*10%),(D54*1*('Motore 2021'!$B$41+'Motore 2021'!$B$42+'Motore 2021'!$D$43+'Motore 2021'!$B$44))+((D54*1*('Motore 2021'!$B$41+'Motore 2021'!$B$42+'Motore 2021'!$D$43+'Motore 2021'!$B$44))*10%))</f>
        <v>0</v>
      </c>
      <c r="BH54" s="85">
        <f t="shared" si="24"/>
        <v>0</v>
      </c>
      <c r="BI54" s="85">
        <f t="shared" si="25"/>
        <v>0</v>
      </c>
      <c r="BJ54" s="85">
        <f>IF(H54&lt;&gt;0,IF($C$18="SI",((('Motore 2022'!$B$47+'Motore 2022'!$B$50+'Motore 2022'!$B$53)/365)*$F$15)+(((('Motore 2022'!$B$47+'Motore 2022'!$B$50+'Motore 2021'!$B$53)/365)*$F$15)*10%),(('Motore 2022'!$B$53/365)*$F$15)+(('Motore 2022'!$B$53/365)*$F$15)*10%),0)</f>
        <v>0</v>
      </c>
      <c r="BK54" s="85">
        <f>IF(H54&lt;&gt;0,IF($C$18="SI",((('Motore 2021'!$B$47+'Motore 2021'!$B$50+'Motore 2021'!$B$53)/365)*$F$14)+(((('Motore 2021'!$B$47+'Motore 2021'!$B$50+'Motore 2021'!$B$53)/365)*$F$14)*10%),(('Motore 2021'!$B$53/365)*$F$14)+(('Motore 2021'!$B$53/365)*$F$14)*10%),0)</f>
        <v>0</v>
      </c>
      <c r="BL54" s="85">
        <f>IF(H54&lt;&gt;0,IF($C$18="SI",((('Motore 2022'!$B$47+'Motore 2022'!$B$50+'Motore 2022'!$B$53)/365)*$F$15),(('Motore 2022'!$B$53/365)*$F$15)),0)</f>
        <v>0</v>
      </c>
      <c r="BM54" s="85">
        <f>IF(H54&lt;&gt;0,IF($C$18="SI",((('Motore 2021'!$B$47+'Motore 2021'!$B$50+'Motore 2021'!$B$53)/365)*$F$14),(('Motore 2021'!$B$53/365)*$F$14)),0)</f>
        <v>0</v>
      </c>
      <c r="BN54" s="85">
        <f t="shared" si="26"/>
        <v>0</v>
      </c>
      <c r="BO54" s="87">
        <f t="shared" si="27"/>
        <v>0</v>
      </c>
      <c r="BP54" s="41"/>
    </row>
    <row r="55" spans="1:68" x14ac:dyDescent="0.3">
      <c r="A55" s="75" t="s">
        <v>26</v>
      </c>
      <c r="B55" s="52">
        <v>0</v>
      </c>
      <c r="C55" s="52">
        <v>0</v>
      </c>
      <c r="D55" s="52">
        <v>0</v>
      </c>
      <c r="E55" s="52">
        <f t="shared" si="12"/>
        <v>0</v>
      </c>
      <c r="F55" s="58" t="s">
        <v>8</v>
      </c>
      <c r="G55" s="72">
        <f t="shared" si="13"/>
        <v>0</v>
      </c>
      <c r="H55" s="72">
        <f t="shared" si="14"/>
        <v>0</v>
      </c>
      <c r="I55" s="73">
        <f t="shared" si="15"/>
        <v>0</v>
      </c>
      <c r="J55" s="73">
        <f t="shared" si="16"/>
        <v>0</v>
      </c>
      <c r="K55" s="74">
        <f t="shared" si="0"/>
        <v>0</v>
      </c>
      <c r="L55" s="74">
        <f t="shared" si="1"/>
        <v>0</v>
      </c>
      <c r="M55" s="127">
        <f>IF(K55&lt;'Motore 2022'!$H$28,Ripartizione!K55,'Motore 2022'!$H$28)</f>
        <v>0</v>
      </c>
      <c r="N55" s="127">
        <f>IF(L55&lt;'Motore 2021'!$H$28,Ripartizione!L55,'Motore 2021'!$H$28)</f>
        <v>0</v>
      </c>
      <c r="O55" s="127">
        <f t="shared" si="2"/>
        <v>0</v>
      </c>
      <c r="P55" s="127">
        <f t="shared" si="3"/>
        <v>0</v>
      </c>
      <c r="Q55" s="127">
        <f>ROUND(O55*'Motore 2022'!$E$28,2)</f>
        <v>0</v>
      </c>
      <c r="R55" s="127">
        <f>ROUND(P55*'Motore 2021'!$E$28,2)</f>
        <v>0</v>
      </c>
      <c r="S55" s="127">
        <f>IF((K55-M55)&lt;'Motore 2022'!$H$29,(K55-M55),'Motore 2022'!$H$29)</f>
        <v>0</v>
      </c>
      <c r="T55" s="127">
        <f>IF((L55-N55)&lt;'Motore 2021'!$H$29,(L55-N55),'Motore 2021'!$H$29)</f>
        <v>0</v>
      </c>
      <c r="U55" s="127">
        <f t="shared" si="4"/>
        <v>0</v>
      </c>
      <c r="V55" s="127">
        <f t="shared" si="5"/>
        <v>0</v>
      </c>
      <c r="W55" s="127">
        <f>ROUND(U55*'Motore 2022'!$E$29,2)</f>
        <v>0</v>
      </c>
      <c r="X55" s="127">
        <f>ROUND(V55*'Motore 2021'!$E$29,2)</f>
        <v>0</v>
      </c>
      <c r="Y55" s="127">
        <f>IF(K55-M55-S55&lt;'Motore 2022'!$H$30,(Ripartizione!K55-Ripartizione!M55-Ripartizione!S55),'Motore 2022'!$H$30)</f>
        <v>0</v>
      </c>
      <c r="Z55" s="127">
        <f>IF(L55-N55-T55&lt;'Motore 2021'!$H$30,(Ripartizione!L55-Ripartizione!N55-Ripartizione!T55),'Motore 2021'!$H$30)</f>
        <v>0</v>
      </c>
      <c r="AA55" s="127">
        <f t="shared" si="6"/>
        <v>0</v>
      </c>
      <c r="AB55" s="127">
        <f t="shared" si="7"/>
        <v>0</v>
      </c>
      <c r="AC55" s="127">
        <f>ROUND(AA55*'Motore 2022'!$E$30,2)</f>
        <v>0</v>
      </c>
      <c r="AD55" s="127">
        <f>ROUND(AB55*'Motore 2021'!$E$30,2)</f>
        <v>0</v>
      </c>
      <c r="AE55" s="127">
        <f>IF((K55-M55-S55-Y55)&lt;'Motore 2022'!$H$31, (K55-M55-S55-Y55),'Motore 2022'!$H$31)</f>
        <v>0</v>
      </c>
      <c r="AF55" s="127">
        <f>IF((L55-N55-T55-Z55)&lt;'Motore 2021'!$H$31, (L55-N55-T55-Z55),'Motore 2021'!$H$31)</f>
        <v>0</v>
      </c>
      <c r="AG55" s="127">
        <f t="shared" si="8"/>
        <v>0</v>
      </c>
      <c r="AH55" s="127">
        <f t="shared" si="9"/>
        <v>0</v>
      </c>
      <c r="AI55" s="127">
        <f>ROUND(AG55*'Motore 2022'!$E$31,2)</f>
        <v>0</v>
      </c>
      <c r="AJ55" s="127">
        <f>ROUND(AH55*'Motore 2021'!$E$31,2)</f>
        <v>0</v>
      </c>
      <c r="AK55" s="127">
        <f t="shared" si="17"/>
        <v>0</v>
      </c>
      <c r="AL55" s="127">
        <f t="shared" si="18"/>
        <v>0</v>
      </c>
      <c r="AM55" s="127">
        <f t="shared" si="10"/>
        <v>0</v>
      </c>
      <c r="AN55" s="127">
        <f t="shared" si="11"/>
        <v>0</v>
      </c>
      <c r="AO55" s="127">
        <f>ROUND(AM55*'Motore 2022'!$E$32,2)</f>
        <v>0</v>
      </c>
      <c r="AP55" s="127">
        <f>ROUND(AN55*'Motore 2021'!$E$32,2)</f>
        <v>0</v>
      </c>
      <c r="AQ55" s="50">
        <f>IF(B55&lt;&gt;0,((Q55+R55)*Ripartizione!B55),Q55+R55)</f>
        <v>0</v>
      </c>
      <c r="AR55" s="50">
        <f>IF(B55&lt;&gt;0,((Ripartizione!B55*W55)+(Ripartizione!B55*X55)), W55+X55)</f>
        <v>0</v>
      </c>
      <c r="AS55" s="50">
        <f t="shared" si="19"/>
        <v>0</v>
      </c>
      <c r="AT55" s="50">
        <f>IF(B55&lt;&gt;0,((Ripartizione!B55*AI55)+(Ripartizione!B55*AJ55)), AI55+AJ55)</f>
        <v>0</v>
      </c>
      <c r="AU55" s="50">
        <f>IF(B55&lt;&gt;0,((Ripartizione!B55*AO55)+(Ripartizione!B55*AP55)), AO55+AP55)</f>
        <v>0</v>
      </c>
      <c r="AV55" s="50">
        <f t="shared" si="20"/>
        <v>0</v>
      </c>
      <c r="AW55" s="50">
        <f t="shared" si="21"/>
        <v>0</v>
      </c>
      <c r="AX55" s="50">
        <f>IF($C$18="SI",((C55*'Motore 2021'!$B$35) + (D55*'Motore 2021'!$B$35)),0)</f>
        <v>0</v>
      </c>
      <c r="AY55" s="51">
        <f>IF($C$18="SI",((C55*'Motore 2021'!$B$35)+(C55*'Motore 2021'!$B$35)*10% + (D55*'Motore 2021'!$B$35)+(D55*'Motore 2021'!$B$35)*10%),0)</f>
        <v>0</v>
      </c>
      <c r="AZ55" s="81">
        <f>IF($C$18="SI",(((C55*'Motore 2021'!$B$38))+((D55*'Motore 2021'!$B$38))),0)</f>
        <v>0</v>
      </c>
      <c r="BA55" s="51">
        <f>IF($C$18="SI",(((C55*'Motore 2021'!$B$38)+((C55*'Motore 2021'!$B$38)*10%))+((D55*'Motore 2021'!$B$38)+((D55*'Motore 2021'!$B$38)*10%))),0)</f>
        <v>0</v>
      </c>
      <c r="BB55" s="51">
        <f t="shared" si="22"/>
        <v>0</v>
      </c>
      <c r="BC55" s="85">
        <f t="shared" si="23"/>
        <v>0</v>
      </c>
      <c r="BD55" s="85">
        <f>IF($C$18="SI",(C55*3*('Motore 2021'!$B$41+'Motore 2021'!$B$42+'Motore 2021'!$B$43+'Motore 2021'!$B$44)),(C55*1*('Motore 2021'!$B$41+'Motore 2021'!$B$42+'Motore 2021'!$B$43+'Motore 2021'!$B$44)))</f>
        <v>0</v>
      </c>
      <c r="BE55" s="86">
        <f>IF($C$18="SI",(D55*3*('Motore 2021'!$B$41+'Motore 2021'!$B$42+'Motore 2021'!$D$43+'Motore 2021'!$B$44)),(D55*1*('Motore 2021'!$B$41+'Motore 2021'!$B$42+'Motore 2021'!$D$43+'Motore 2021'!$B$44)))</f>
        <v>0</v>
      </c>
      <c r="BF55" s="85">
        <f>IF($C$18="SI",(C55*3*('Motore 2021'!$B$41+'Motore 2021'!$B$42+'Motore 2021'!$B$43+'Motore 2021'!$B$44))+((C55*3*('Motore 2021'!$B$41+'Motore 2021'!$B$42+'Motore 2021'!$B$43+'Motore 2021'!$B$44))*10%),(C55*1*('Motore 2021'!$B$41+'Motore 2021'!$B$42+'Motore 2021'!$B$43+'Motore 2021'!$B$44))+((C55*1*('Motore 2021'!$B$41+'Motore 2021'!$B$42+'Motore 2021'!$B$43+'Motore 2021'!$B$44))*10%))</f>
        <v>0</v>
      </c>
      <c r="BG55" s="85">
        <f>IF($C$18="SI",(D55*3*('Motore 2021'!$B$41+'Motore 2021'!$B$42+'Motore 2021'!$D$43+'Motore 2021'!$B$44))+((D55*3*('Motore 2021'!$B$41+'Motore 2021'!$B$42+'Motore 2021'!$D$43+'Motore 2021'!$B$44))*10%),(D55*1*('Motore 2021'!$B$41+'Motore 2021'!$B$42+'Motore 2021'!$D$43+'Motore 2021'!$B$44))+((D55*1*('Motore 2021'!$B$41+'Motore 2021'!$B$42+'Motore 2021'!$D$43+'Motore 2021'!$B$44))*10%))</f>
        <v>0</v>
      </c>
      <c r="BH55" s="85">
        <f t="shared" si="24"/>
        <v>0</v>
      </c>
      <c r="BI55" s="85">
        <f t="shared" si="25"/>
        <v>0</v>
      </c>
      <c r="BJ55" s="85">
        <f>IF(H55&lt;&gt;0,IF($C$18="SI",((('Motore 2022'!$B$47+'Motore 2022'!$B$50+'Motore 2022'!$B$53)/365)*$F$15)+(((('Motore 2022'!$B$47+'Motore 2022'!$B$50+'Motore 2021'!$B$53)/365)*$F$15)*10%),(('Motore 2022'!$B$53/365)*$F$15)+(('Motore 2022'!$B$53/365)*$F$15)*10%),0)</f>
        <v>0</v>
      </c>
      <c r="BK55" s="85">
        <f>IF(H55&lt;&gt;0,IF($C$18="SI",((('Motore 2021'!$B$47+'Motore 2021'!$B$50+'Motore 2021'!$B$53)/365)*$F$14)+(((('Motore 2021'!$B$47+'Motore 2021'!$B$50+'Motore 2021'!$B$53)/365)*$F$14)*10%),(('Motore 2021'!$B$53/365)*$F$14)+(('Motore 2021'!$B$53/365)*$F$14)*10%),0)</f>
        <v>0</v>
      </c>
      <c r="BL55" s="85">
        <f>IF(H55&lt;&gt;0,IF($C$18="SI",((('Motore 2022'!$B$47+'Motore 2022'!$B$50+'Motore 2022'!$B$53)/365)*$F$15),(('Motore 2022'!$B$53/365)*$F$15)),0)</f>
        <v>0</v>
      </c>
      <c r="BM55" s="85">
        <f>IF(H55&lt;&gt;0,IF($C$18="SI",((('Motore 2021'!$B$47+'Motore 2021'!$B$50+'Motore 2021'!$B$53)/365)*$F$14),(('Motore 2021'!$B$53/365)*$F$14)),0)</f>
        <v>0</v>
      </c>
      <c r="BN55" s="85">
        <f t="shared" si="26"/>
        <v>0</v>
      </c>
      <c r="BO55" s="87">
        <f t="shared" si="27"/>
        <v>0</v>
      </c>
      <c r="BP55" s="41"/>
    </row>
    <row r="56" spans="1:68" x14ac:dyDescent="0.3">
      <c r="A56" s="75" t="s">
        <v>27</v>
      </c>
      <c r="B56" s="52">
        <v>0</v>
      </c>
      <c r="C56" s="52">
        <v>0</v>
      </c>
      <c r="D56" s="52">
        <v>0</v>
      </c>
      <c r="E56" s="52">
        <f t="shared" si="12"/>
        <v>0</v>
      </c>
      <c r="F56" s="58" t="s">
        <v>8</v>
      </c>
      <c r="G56" s="72">
        <f t="shared" si="13"/>
        <v>0</v>
      </c>
      <c r="H56" s="72">
        <f t="shared" si="14"/>
        <v>0</v>
      </c>
      <c r="I56" s="73">
        <f t="shared" si="15"/>
        <v>0</v>
      </c>
      <c r="J56" s="73">
        <f t="shared" si="16"/>
        <v>0</v>
      </c>
      <c r="K56" s="74">
        <f t="shared" si="0"/>
        <v>0</v>
      </c>
      <c r="L56" s="74">
        <f t="shared" si="1"/>
        <v>0</v>
      </c>
      <c r="M56" s="127">
        <f>IF(K56&lt;'Motore 2022'!$H$28,Ripartizione!K56,'Motore 2022'!$H$28)</f>
        <v>0</v>
      </c>
      <c r="N56" s="127">
        <f>IF(L56&lt;'Motore 2021'!$H$28,Ripartizione!L56,'Motore 2021'!$H$28)</f>
        <v>0</v>
      </c>
      <c r="O56" s="127">
        <f t="shared" si="2"/>
        <v>0</v>
      </c>
      <c r="P56" s="127">
        <f t="shared" si="3"/>
        <v>0</v>
      </c>
      <c r="Q56" s="127">
        <f>ROUND(O56*'Motore 2022'!$E$28,2)</f>
        <v>0</v>
      </c>
      <c r="R56" s="127">
        <f>ROUND(P56*'Motore 2021'!$E$28,2)</f>
        <v>0</v>
      </c>
      <c r="S56" s="127">
        <f>IF((K56-M56)&lt;'Motore 2022'!$H$29,(K56-M56),'Motore 2022'!$H$29)</f>
        <v>0</v>
      </c>
      <c r="T56" s="127">
        <f>IF((L56-N56)&lt;'Motore 2021'!$H$29,(L56-N56),'Motore 2021'!$H$29)</f>
        <v>0</v>
      </c>
      <c r="U56" s="127">
        <f t="shared" si="4"/>
        <v>0</v>
      </c>
      <c r="V56" s="127">
        <f t="shared" si="5"/>
        <v>0</v>
      </c>
      <c r="W56" s="127">
        <f>ROUND(U56*'Motore 2022'!$E$29,2)</f>
        <v>0</v>
      </c>
      <c r="X56" s="127">
        <f>ROUND(V56*'Motore 2021'!$E$29,2)</f>
        <v>0</v>
      </c>
      <c r="Y56" s="127">
        <f>IF(K56-M56-S56&lt;'Motore 2022'!$H$30,(Ripartizione!K56-Ripartizione!M56-Ripartizione!S56),'Motore 2022'!$H$30)</f>
        <v>0</v>
      </c>
      <c r="Z56" s="127">
        <f>IF(L56-N56-T56&lt;'Motore 2021'!$H$30,(Ripartizione!L56-Ripartizione!N56-Ripartizione!T56),'Motore 2021'!$H$30)</f>
        <v>0</v>
      </c>
      <c r="AA56" s="127">
        <f t="shared" si="6"/>
        <v>0</v>
      </c>
      <c r="AB56" s="127">
        <f t="shared" si="7"/>
        <v>0</v>
      </c>
      <c r="AC56" s="127">
        <f>ROUND(AA56*'Motore 2022'!$E$30,2)</f>
        <v>0</v>
      </c>
      <c r="AD56" s="127">
        <f>ROUND(AB56*'Motore 2021'!$E$30,2)</f>
        <v>0</v>
      </c>
      <c r="AE56" s="127">
        <f>IF((K56-M56-S56-Y56)&lt;'Motore 2022'!$H$31, (K56-M56-S56-Y56),'Motore 2022'!$H$31)</f>
        <v>0</v>
      </c>
      <c r="AF56" s="127">
        <f>IF((L56-N56-T56-Z56)&lt;'Motore 2021'!$H$31, (L56-N56-T56-Z56),'Motore 2021'!$H$31)</f>
        <v>0</v>
      </c>
      <c r="AG56" s="127">
        <f t="shared" si="8"/>
        <v>0</v>
      </c>
      <c r="AH56" s="127">
        <f t="shared" si="9"/>
        <v>0</v>
      </c>
      <c r="AI56" s="127">
        <f>ROUND(AG56*'Motore 2022'!$E$31,2)</f>
        <v>0</v>
      </c>
      <c r="AJ56" s="127">
        <f>ROUND(AH56*'Motore 2021'!$E$31,2)</f>
        <v>0</v>
      </c>
      <c r="AK56" s="127">
        <f t="shared" si="17"/>
        <v>0</v>
      </c>
      <c r="AL56" s="127">
        <f t="shared" si="18"/>
        <v>0</v>
      </c>
      <c r="AM56" s="127">
        <f t="shared" si="10"/>
        <v>0</v>
      </c>
      <c r="AN56" s="127">
        <f t="shared" si="11"/>
        <v>0</v>
      </c>
      <c r="AO56" s="127">
        <f>ROUND(AM56*'Motore 2022'!$E$32,2)</f>
        <v>0</v>
      </c>
      <c r="AP56" s="127">
        <f>ROUND(AN56*'Motore 2021'!$E$32,2)</f>
        <v>0</v>
      </c>
      <c r="AQ56" s="50">
        <f>IF(B56&lt;&gt;0,((Q56+R56)*Ripartizione!B56),Q56+R56)</f>
        <v>0</v>
      </c>
      <c r="AR56" s="50">
        <f>IF(B56&lt;&gt;0,((Ripartizione!B56*W56)+(Ripartizione!B56*X56)), W56+X56)</f>
        <v>0</v>
      </c>
      <c r="AS56" s="50">
        <f t="shared" si="19"/>
        <v>0</v>
      </c>
      <c r="AT56" s="50">
        <f>IF(B56&lt;&gt;0,((Ripartizione!B56*AI56)+(Ripartizione!B56*AJ56)), AI56+AJ56)</f>
        <v>0</v>
      </c>
      <c r="AU56" s="50">
        <f>IF(B56&lt;&gt;0,((Ripartizione!B56*AO56)+(Ripartizione!B56*AP56)), AO56+AP56)</f>
        <v>0</v>
      </c>
      <c r="AV56" s="50">
        <f t="shared" si="20"/>
        <v>0</v>
      </c>
      <c r="AW56" s="50">
        <f t="shared" si="21"/>
        <v>0</v>
      </c>
      <c r="AX56" s="50">
        <f>IF($C$18="SI",((C56*'Motore 2021'!$B$35) + (D56*'Motore 2021'!$B$35)),0)</f>
        <v>0</v>
      </c>
      <c r="AY56" s="51">
        <f>IF($C$18="SI",((C56*'Motore 2021'!$B$35)+(C56*'Motore 2021'!$B$35)*10% + (D56*'Motore 2021'!$B$35)+(D56*'Motore 2021'!$B$35)*10%),0)</f>
        <v>0</v>
      </c>
      <c r="AZ56" s="81">
        <f>IF($C$18="SI",(((C56*'Motore 2021'!$B$38))+((D56*'Motore 2021'!$B$38))),0)</f>
        <v>0</v>
      </c>
      <c r="BA56" s="51">
        <f>IF($C$18="SI",(((C56*'Motore 2021'!$B$38)+((C56*'Motore 2021'!$B$38)*10%))+((D56*'Motore 2021'!$B$38)+((D56*'Motore 2021'!$B$38)*10%))),0)</f>
        <v>0</v>
      </c>
      <c r="BB56" s="51">
        <f t="shared" si="22"/>
        <v>0</v>
      </c>
      <c r="BC56" s="85">
        <f t="shared" si="23"/>
        <v>0</v>
      </c>
      <c r="BD56" s="85">
        <f>IF($C$18="SI",(C56*3*('Motore 2021'!$B$41+'Motore 2021'!$B$42+'Motore 2021'!$B$43+'Motore 2021'!$B$44)),(C56*1*('Motore 2021'!$B$41+'Motore 2021'!$B$42+'Motore 2021'!$B$43+'Motore 2021'!$B$44)))</f>
        <v>0</v>
      </c>
      <c r="BE56" s="86">
        <f>IF($C$18="SI",(D56*3*('Motore 2021'!$B$41+'Motore 2021'!$B$42+'Motore 2021'!$D$43+'Motore 2021'!$B$44)),(D56*1*('Motore 2021'!$B$41+'Motore 2021'!$B$42+'Motore 2021'!$D$43+'Motore 2021'!$B$44)))</f>
        <v>0</v>
      </c>
      <c r="BF56" s="85">
        <f>IF($C$18="SI",(C56*3*('Motore 2021'!$B$41+'Motore 2021'!$B$42+'Motore 2021'!$B$43+'Motore 2021'!$B$44))+((C56*3*('Motore 2021'!$B$41+'Motore 2021'!$B$42+'Motore 2021'!$B$43+'Motore 2021'!$B$44))*10%),(C56*1*('Motore 2021'!$B$41+'Motore 2021'!$B$42+'Motore 2021'!$B$43+'Motore 2021'!$B$44))+((C56*1*('Motore 2021'!$B$41+'Motore 2021'!$B$42+'Motore 2021'!$B$43+'Motore 2021'!$B$44))*10%))</f>
        <v>0</v>
      </c>
      <c r="BG56" s="85">
        <f>IF($C$18="SI",(D56*3*('Motore 2021'!$B$41+'Motore 2021'!$B$42+'Motore 2021'!$D$43+'Motore 2021'!$B$44))+((D56*3*('Motore 2021'!$B$41+'Motore 2021'!$B$42+'Motore 2021'!$D$43+'Motore 2021'!$B$44))*10%),(D56*1*('Motore 2021'!$B$41+'Motore 2021'!$B$42+'Motore 2021'!$D$43+'Motore 2021'!$B$44))+((D56*1*('Motore 2021'!$B$41+'Motore 2021'!$B$42+'Motore 2021'!$D$43+'Motore 2021'!$B$44))*10%))</f>
        <v>0</v>
      </c>
      <c r="BH56" s="85">
        <f t="shared" si="24"/>
        <v>0</v>
      </c>
      <c r="BI56" s="85">
        <f t="shared" si="25"/>
        <v>0</v>
      </c>
      <c r="BJ56" s="85">
        <f>IF(H56&lt;&gt;0,IF($C$18="SI",((('Motore 2022'!$B$47+'Motore 2022'!$B$50+'Motore 2022'!$B$53)/365)*$F$15)+(((('Motore 2022'!$B$47+'Motore 2022'!$B$50+'Motore 2021'!$B$53)/365)*$F$15)*10%),(('Motore 2022'!$B$53/365)*$F$15)+(('Motore 2022'!$B$53/365)*$F$15)*10%),0)</f>
        <v>0</v>
      </c>
      <c r="BK56" s="85">
        <f>IF(H56&lt;&gt;0,IF($C$18="SI",((('Motore 2021'!$B$47+'Motore 2021'!$B$50+'Motore 2021'!$B$53)/365)*$F$14)+(((('Motore 2021'!$B$47+'Motore 2021'!$B$50+'Motore 2021'!$B$53)/365)*$F$14)*10%),(('Motore 2021'!$B$53/365)*$F$14)+(('Motore 2021'!$B$53/365)*$F$14)*10%),0)</f>
        <v>0</v>
      </c>
      <c r="BL56" s="85">
        <f>IF(H56&lt;&gt;0,IF($C$18="SI",((('Motore 2022'!$B$47+'Motore 2022'!$B$50+'Motore 2022'!$B$53)/365)*$F$15),(('Motore 2022'!$B$53/365)*$F$15)),0)</f>
        <v>0</v>
      </c>
      <c r="BM56" s="85">
        <f>IF(H56&lt;&gt;0,IF($C$18="SI",((('Motore 2021'!$B$47+'Motore 2021'!$B$50+'Motore 2021'!$B$53)/365)*$F$14),(('Motore 2021'!$B$53/365)*$F$14)),0)</f>
        <v>0</v>
      </c>
      <c r="BN56" s="85">
        <f t="shared" si="26"/>
        <v>0</v>
      </c>
      <c r="BO56" s="87">
        <f t="shared" si="27"/>
        <v>0</v>
      </c>
      <c r="BP56" s="41"/>
    </row>
    <row r="57" spans="1:68" x14ac:dyDescent="0.3">
      <c r="A57" s="75" t="s">
        <v>28</v>
      </c>
      <c r="B57" s="52">
        <v>0</v>
      </c>
      <c r="C57" s="52">
        <v>0</v>
      </c>
      <c r="D57" s="52">
        <v>0</v>
      </c>
      <c r="E57" s="52">
        <f t="shared" si="12"/>
        <v>0</v>
      </c>
      <c r="F57" s="58" t="s">
        <v>8</v>
      </c>
      <c r="G57" s="72">
        <f t="shared" si="13"/>
        <v>0</v>
      </c>
      <c r="H57" s="72">
        <f t="shared" si="14"/>
        <v>0</v>
      </c>
      <c r="I57" s="73">
        <f t="shared" si="15"/>
        <v>0</v>
      </c>
      <c r="J57" s="73">
        <f t="shared" si="16"/>
        <v>0</v>
      </c>
      <c r="K57" s="74">
        <f t="shared" si="0"/>
        <v>0</v>
      </c>
      <c r="L57" s="74">
        <f t="shared" si="1"/>
        <v>0</v>
      </c>
      <c r="M57" s="127">
        <f>IF(K57&lt;'Motore 2022'!$H$28,Ripartizione!K57,'Motore 2022'!$H$28)</f>
        <v>0</v>
      </c>
      <c r="N57" s="127">
        <f>IF(L57&lt;'Motore 2021'!$H$28,Ripartizione!L57,'Motore 2021'!$H$28)</f>
        <v>0</v>
      </c>
      <c r="O57" s="127">
        <f t="shared" si="2"/>
        <v>0</v>
      </c>
      <c r="P57" s="127">
        <f t="shared" si="3"/>
        <v>0</v>
      </c>
      <c r="Q57" s="127">
        <f>ROUND(O57*'Motore 2022'!$E$28,2)</f>
        <v>0</v>
      </c>
      <c r="R57" s="127">
        <f>ROUND(P57*'Motore 2021'!$E$28,2)</f>
        <v>0</v>
      </c>
      <c r="S57" s="127">
        <f>IF((K57-M57)&lt;'Motore 2022'!$H$29,(K57-M57),'Motore 2022'!$H$29)</f>
        <v>0</v>
      </c>
      <c r="T57" s="127">
        <f>IF((L57-N57)&lt;'Motore 2021'!$H$29,(L57-N57),'Motore 2021'!$H$29)</f>
        <v>0</v>
      </c>
      <c r="U57" s="127">
        <f t="shared" si="4"/>
        <v>0</v>
      </c>
      <c r="V57" s="127">
        <f t="shared" si="5"/>
        <v>0</v>
      </c>
      <c r="W57" s="127">
        <f>ROUND(U57*'Motore 2022'!$E$29,2)</f>
        <v>0</v>
      </c>
      <c r="X57" s="127">
        <f>ROUND(V57*'Motore 2021'!$E$29,2)</f>
        <v>0</v>
      </c>
      <c r="Y57" s="127">
        <f>IF(K57-M57-S57&lt;'Motore 2022'!$H$30,(Ripartizione!K57-Ripartizione!M57-Ripartizione!S57),'Motore 2022'!$H$30)</f>
        <v>0</v>
      </c>
      <c r="Z57" s="127">
        <f>IF(L57-N57-T57&lt;'Motore 2021'!$H$30,(Ripartizione!L57-Ripartizione!N57-Ripartizione!T57),'Motore 2021'!$H$30)</f>
        <v>0</v>
      </c>
      <c r="AA57" s="127">
        <f t="shared" si="6"/>
        <v>0</v>
      </c>
      <c r="AB57" s="127">
        <f t="shared" si="7"/>
        <v>0</v>
      </c>
      <c r="AC57" s="127">
        <f>ROUND(AA57*'Motore 2022'!$E$30,2)</f>
        <v>0</v>
      </c>
      <c r="AD57" s="127">
        <f>ROUND(AB57*'Motore 2021'!$E$30,2)</f>
        <v>0</v>
      </c>
      <c r="AE57" s="127">
        <f>IF((K57-M57-S57-Y57)&lt;'Motore 2022'!$H$31, (K57-M57-S57-Y57),'Motore 2022'!$H$31)</f>
        <v>0</v>
      </c>
      <c r="AF57" s="127">
        <f>IF((L57-N57-T57-Z57)&lt;'Motore 2021'!$H$31, (L57-N57-T57-Z57),'Motore 2021'!$H$31)</f>
        <v>0</v>
      </c>
      <c r="AG57" s="127">
        <f t="shared" si="8"/>
        <v>0</v>
      </c>
      <c r="AH57" s="127">
        <f t="shared" si="9"/>
        <v>0</v>
      </c>
      <c r="AI57" s="127">
        <f>ROUND(AG57*'Motore 2022'!$E$31,2)</f>
        <v>0</v>
      </c>
      <c r="AJ57" s="127">
        <f>ROUND(AH57*'Motore 2021'!$E$31,2)</f>
        <v>0</v>
      </c>
      <c r="AK57" s="127">
        <f t="shared" si="17"/>
        <v>0</v>
      </c>
      <c r="AL57" s="127">
        <f t="shared" si="18"/>
        <v>0</v>
      </c>
      <c r="AM57" s="127">
        <f t="shared" si="10"/>
        <v>0</v>
      </c>
      <c r="AN57" s="127">
        <f t="shared" si="11"/>
        <v>0</v>
      </c>
      <c r="AO57" s="127">
        <f>ROUND(AM57*'Motore 2022'!$E$32,2)</f>
        <v>0</v>
      </c>
      <c r="AP57" s="127">
        <f>ROUND(AN57*'Motore 2021'!$E$32,2)</f>
        <v>0</v>
      </c>
      <c r="AQ57" s="50">
        <f>IF(B57&lt;&gt;0,((Q57+R57)*Ripartizione!B57),Q57+R57)</f>
        <v>0</v>
      </c>
      <c r="AR57" s="50">
        <f>IF(B57&lt;&gt;0,((Ripartizione!B57*W57)+(Ripartizione!B57*X57)), W57+X57)</f>
        <v>0</v>
      </c>
      <c r="AS57" s="50">
        <f t="shared" si="19"/>
        <v>0</v>
      </c>
      <c r="AT57" s="50">
        <f>IF(B57&lt;&gt;0,((Ripartizione!B57*AI57)+(Ripartizione!B57*AJ57)), AI57+AJ57)</f>
        <v>0</v>
      </c>
      <c r="AU57" s="50">
        <f>IF(B57&lt;&gt;0,((Ripartizione!B57*AO57)+(Ripartizione!B57*AP57)), AO57+AP57)</f>
        <v>0</v>
      </c>
      <c r="AV57" s="50">
        <f t="shared" si="20"/>
        <v>0</v>
      </c>
      <c r="AW57" s="50">
        <f t="shared" si="21"/>
        <v>0</v>
      </c>
      <c r="AX57" s="50">
        <f>IF($C$18="SI",((C57*'Motore 2021'!$B$35) + (D57*'Motore 2021'!$B$35)),0)</f>
        <v>0</v>
      </c>
      <c r="AY57" s="51">
        <f>IF($C$18="SI",((C57*'Motore 2021'!$B$35)+(C57*'Motore 2021'!$B$35)*10% + (D57*'Motore 2021'!$B$35)+(D57*'Motore 2021'!$B$35)*10%),0)</f>
        <v>0</v>
      </c>
      <c r="AZ57" s="81">
        <f>IF($C$18="SI",(((C57*'Motore 2021'!$B$38))+((D57*'Motore 2021'!$B$38))),0)</f>
        <v>0</v>
      </c>
      <c r="BA57" s="51">
        <f>IF($C$18="SI",(((C57*'Motore 2021'!$B$38)+((C57*'Motore 2021'!$B$38)*10%))+((D57*'Motore 2021'!$B$38)+((D57*'Motore 2021'!$B$38)*10%))),0)</f>
        <v>0</v>
      </c>
      <c r="BB57" s="51">
        <f t="shared" si="22"/>
        <v>0</v>
      </c>
      <c r="BC57" s="85">
        <f t="shared" si="23"/>
        <v>0</v>
      </c>
      <c r="BD57" s="85">
        <f>IF($C$18="SI",(C57*3*('Motore 2021'!$B$41+'Motore 2021'!$B$42+'Motore 2021'!$B$43+'Motore 2021'!$B$44)),(C57*1*('Motore 2021'!$B$41+'Motore 2021'!$B$42+'Motore 2021'!$B$43+'Motore 2021'!$B$44)))</f>
        <v>0</v>
      </c>
      <c r="BE57" s="86">
        <f>IF($C$18="SI",(D57*3*('Motore 2021'!$B$41+'Motore 2021'!$B$42+'Motore 2021'!$D$43+'Motore 2021'!$B$44)),(D57*1*('Motore 2021'!$B$41+'Motore 2021'!$B$42+'Motore 2021'!$D$43+'Motore 2021'!$B$44)))</f>
        <v>0</v>
      </c>
      <c r="BF57" s="85">
        <f>IF($C$18="SI",(C57*3*('Motore 2021'!$B$41+'Motore 2021'!$B$42+'Motore 2021'!$B$43+'Motore 2021'!$B$44))+((C57*3*('Motore 2021'!$B$41+'Motore 2021'!$B$42+'Motore 2021'!$B$43+'Motore 2021'!$B$44))*10%),(C57*1*('Motore 2021'!$B$41+'Motore 2021'!$B$42+'Motore 2021'!$B$43+'Motore 2021'!$B$44))+((C57*1*('Motore 2021'!$B$41+'Motore 2021'!$B$42+'Motore 2021'!$B$43+'Motore 2021'!$B$44))*10%))</f>
        <v>0</v>
      </c>
      <c r="BG57" s="85">
        <f>IF($C$18="SI",(D57*3*('Motore 2021'!$B$41+'Motore 2021'!$B$42+'Motore 2021'!$D$43+'Motore 2021'!$B$44))+((D57*3*('Motore 2021'!$B$41+'Motore 2021'!$B$42+'Motore 2021'!$D$43+'Motore 2021'!$B$44))*10%),(D57*1*('Motore 2021'!$B$41+'Motore 2021'!$B$42+'Motore 2021'!$D$43+'Motore 2021'!$B$44))+((D57*1*('Motore 2021'!$B$41+'Motore 2021'!$B$42+'Motore 2021'!$D$43+'Motore 2021'!$B$44))*10%))</f>
        <v>0</v>
      </c>
      <c r="BH57" s="85">
        <f t="shared" si="24"/>
        <v>0</v>
      </c>
      <c r="BI57" s="85">
        <f t="shared" si="25"/>
        <v>0</v>
      </c>
      <c r="BJ57" s="85">
        <f>IF(H57&lt;&gt;0,IF($C$18="SI",((('Motore 2022'!$B$47+'Motore 2022'!$B$50+'Motore 2022'!$B$53)/365)*$F$15)+(((('Motore 2022'!$B$47+'Motore 2022'!$B$50+'Motore 2021'!$B$53)/365)*$F$15)*10%),(('Motore 2022'!$B$53/365)*$F$15)+(('Motore 2022'!$B$53/365)*$F$15)*10%),0)</f>
        <v>0</v>
      </c>
      <c r="BK57" s="85">
        <f>IF(H57&lt;&gt;0,IF($C$18="SI",((('Motore 2021'!$B$47+'Motore 2021'!$B$50+'Motore 2021'!$B$53)/365)*$F$14)+(((('Motore 2021'!$B$47+'Motore 2021'!$B$50+'Motore 2021'!$B$53)/365)*$F$14)*10%),(('Motore 2021'!$B$53/365)*$F$14)+(('Motore 2021'!$B$53/365)*$F$14)*10%),0)</f>
        <v>0</v>
      </c>
      <c r="BL57" s="85">
        <f>IF(H57&lt;&gt;0,IF($C$18="SI",((('Motore 2022'!$B$47+'Motore 2022'!$B$50+'Motore 2022'!$B$53)/365)*$F$15),(('Motore 2022'!$B$53/365)*$F$15)),0)</f>
        <v>0</v>
      </c>
      <c r="BM57" s="85">
        <f>IF(H57&lt;&gt;0,IF($C$18="SI",((('Motore 2021'!$B$47+'Motore 2021'!$B$50+'Motore 2021'!$B$53)/365)*$F$14),(('Motore 2021'!$B$53/365)*$F$14)),0)</f>
        <v>0</v>
      </c>
      <c r="BN57" s="85">
        <f t="shared" si="26"/>
        <v>0</v>
      </c>
      <c r="BO57" s="87">
        <f t="shared" si="27"/>
        <v>0</v>
      </c>
      <c r="BP57" s="41"/>
    </row>
    <row r="58" spans="1:68" x14ac:dyDescent="0.3">
      <c r="A58" s="75" t="s">
        <v>29</v>
      </c>
      <c r="B58" s="52">
        <v>0</v>
      </c>
      <c r="C58" s="52">
        <v>0</v>
      </c>
      <c r="D58" s="52">
        <v>0</v>
      </c>
      <c r="E58" s="52">
        <f t="shared" si="12"/>
        <v>0</v>
      </c>
      <c r="F58" s="58" t="s">
        <v>8</v>
      </c>
      <c r="G58" s="72">
        <f t="shared" si="13"/>
        <v>0</v>
      </c>
      <c r="H58" s="72">
        <f t="shared" si="14"/>
        <v>0</v>
      </c>
      <c r="I58" s="73">
        <f t="shared" si="15"/>
        <v>0</v>
      </c>
      <c r="J58" s="73">
        <f t="shared" si="16"/>
        <v>0</v>
      </c>
      <c r="K58" s="74">
        <f t="shared" si="0"/>
        <v>0</v>
      </c>
      <c r="L58" s="74">
        <f t="shared" si="1"/>
        <v>0</v>
      </c>
      <c r="M58" s="127">
        <f>IF(K58&lt;'Motore 2022'!$H$28,Ripartizione!K58,'Motore 2022'!$H$28)</f>
        <v>0</v>
      </c>
      <c r="N58" s="127">
        <f>IF(L58&lt;'Motore 2021'!$H$28,Ripartizione!L58,'Motore 2021'!$H$28)</f>
        <v>0</v>
      </c>
      <c r="O58" s="127">
        <f t="shared" si="2"/>
        <v>0</v>
      </c>
      <c r="P58" s="127">
        <f t="shared" si="3"/>
        <v>0</v>
      </c>
      <c r="Q58" s="127">
        <f>ROUND(O58*'Motore 2022'!$E$28,2)</f>
        <v>0</v>
      </c>
      <c r="R58" s="127">
        <f>ROUND(P58*'Motore 2021'!$E$28,2)</f>
        <v>0</v>
      </c>
      <c r="S58" s="127">
        <f>IF((K58-M58)&lt;'Motore 2022'!$H$29,(K58-M58),'Motore 2022'!$H$29)</f>
        <v>0</v>
      </c>
      <c r="T58" s="127">
        <f>IF((L58-N58)&lt;'Motore 2021'!$H$29,(L58-N58),'Motore 2021'!$H$29)</f>
        <v>0</v>
      </c>
      <c r="U58" s="127">
        <f t="shared" si="4"/>
        <v>0</v>
      </c>
      <c r="V58" s="127">
        <f t="shared" si="5"/>
        <v>0</v>
      </c>
      <c r="W58" s="127">
        <f>ROUND(U58*'Motore 2022'!$E$29,2)</f>
        <v>0</v>
      </c>
      <c r="X58" s="127">
        <f>ROUND(V58*'Motore 2021'!$E$29,2)</f>
        <v>0</v>
      </c>
      <c r="Y58" s="127">
        <f>IF(K58-M58-S58&lt;'Motore 2022'!$H$30,(Ripartizione!K58-Ripartizione!M58-Ripartizione!S58),'Motore 2022'!$H$30)</f>
        <v>0</v>
      </c>
      <c r="Z58" s="127">
        <f>IF(L58-N58-T58&lt;'Motore 2021'!$H$30,(Ripartizione!L58-Ripartizione!N58-Ripartizione!T58),'Motore 2021'!$H$30)</f>
        <v>0</v>
      </c>
      <c r="AA58" s="127">
        <f t="shared" si="6"/>
        <v>0</v>
      </c>
      <c r="AB58" s="127">
        <f t="shared" si="7"/>
        <v>0</v>
      </c>
      <c r="AC58" s="127">
        <f>ROUND(AA58*'Motore 2022'!$E$30,2)</f>
        <v>0</v>
      </c>
      <c r="AD58" s="127">
        <f>ROUND(AB58*'Motore 2021'!$E$30,2)</f>
        <v>0</v>
      </c>
      <c r="AE58" s="127">
        <f>IF((K58-M58-S58-Y58)&lt;'Motore 2022'!$H$31, (K58-M58-S58-Y58),'Motore 2022'!$H$31)</f>
        <v>0</v>
      </c>
      <c r="AF58" s="127">
        <f>IF((L58-N58-T58-Z58)&lt;'Motore 2021'!$H$31, (L58-N58-T58-Z58),'Motore 2021'!$H$31)</f>
        <v>0</v>
      </c>
      <c r="AG58" s="127">
        <f t="shared" si="8"/>
        <v>0</v>
      </c>
      <c r="AH58" s="127">
        <f t="shared" si="9"/>
        <v>0</v>
      </c>
      <c r="AI58" s="127">
        <f>ROUND(AG58*'Motore 2022'!$E$31,2)</f>
        <v>0</v>
      </c>
      <c r="AJ58" s="127">
        <f>ROUND(AH58*'Motore 2021'!$E$31,2)</f>
        <v>0</v>
      </c>
      <c r="AK58" s="127">
        <f t="shared" si="17"/>
        <v>0</v>
      </c>
      <c r="AL58" s="127">
        <f t="shared" si="18"/>
        <v>0</v>
      </c>
      <c r="AM58" s="127">
        <f t="shared" si="10"/>
        <v>0</v>
      </c>
      <c r="AN58" s="127">
        <f t="shared" si="11"/>
        <v>0</v>
      </c>
      <c r="AO58" s="127">
        <f>ROUND(AM58*'Motore 2022'!$E$32,2)</f>
        <v>0</v>
      </c>
      <c r="AP58" s="127">
        <f>ROUND(AN58*'Motore 2021'!$E$32,2)</f>
        <v>0</v>
      </c>
      <c r="AQ58" s="50">
        <f>IF(B58&lt;&gt;0,((Q58+R58)*Ripartizione!B58),Q58+R58)</f>
        <v>0</v>
      </c>
      <c r="AR58" s="50">
        <f>IF(B58&lt;&gt;0,((Ripartizione!B58*W58)+(Ripartizione!B58*X58)), W58+X58)</f>
        <v>0</v>
      </c>
      <c r="AS58" s="50">
        <f t="shared" si="19"/>
        <v>0</v>
      </c>
      <c r="AT58" s="50">
        <f>IF(B58&lt;&gt;0,((Ripartizione!B58*AI58)+(Ripartizione!B58*AJ58)), AI58+AJ58)</f>
        <v>0</v>
      </c>
      <c r="AU58" s="50">
        <f>IF(B58&lt;&gt;0,((Ripartizione!B58*AO58)+(Ripartizione!B58*AP58)), AO58+AP58)</f>
        <v>0</v>
      </c>
      <c r="AV58" s="50">
        <f t="shared" si="20"/>
        <v>0</v>
      </c>
      <c r="AW58" s="50">
        <f t="shared" si="21"/>
        <v>0</v>
      </c>
      <c r="AX58" s="50">
        <f>IF($C$18="SI",((C58*'Motore 2021'!$B$35) + (D58*'Motore 2021'!$B$35)),0)</f>
        <v>0</v>
      </c>
      <c r="AY58" s="51">
        <f>IF($C$18="SI",((C58*'Motore 2021'!$B$35)+(C58*'Motore 2021'!$B$35)*10% + (D58*'Motore 2021'!$B$35)+(D58*'Motore 2021'!$B$35)*10%),0)</f>
        <v>0</v>
      </c>
      <c r="AZ58" s="81">
        <f>IF($C$18="SI",(((C58*'Motore 2021'!$B$38))+((D58*'Motore 2021'!$B$38))),0)</f>
        <v>0</v>
      </c>
      <c r="BA58" s="51">
        <f>IF($C$18="SI",(((C58*'Motore 2021'!$B$38)+((C58*'Motore 2021'!$B$38)*10%))+((D58*'Motore 2021'!$B$38)+((D58*'Motore 2021'!$B$38)*10%))),0)</f>
        <v>0</v>
      </c>
      <c r="BB58" s="51">
        <f t="shared" si="22"/>
        <v>0</v>
      </c>
      <c r="BC58" s="85">
        <f t="shared" si="23"/>
        <v>0</v>
      </c>
      <c r="BD58" s="85">
        <f>IF($C$18="SI",(C58*3*('Motore 2021'!$B$41+'Motore 2021'!$B$42+'Motore 2021'!$B$43+'Motore 2021'!$B$44)),(C58*1*('Motore 2021'!$B$41+'Motore 2021'!$B$42+'Motore 2021'!$B$43+'Motore 2021'!$B$44)))</f>
        <v>0</v>
      </c>
      <c r="BE58" s="86">
        <f>IF($C$18="SI",(D58*3*('Motore 2021'!$B$41+'Motore 2021'!$B$42+'Motore 2021'!$D$43+'Motore 2021'!$B$44)),(D58*1*('Motore 2021'!$B$41+'Motore 2021'!$B$42+'Motore 2021'!$D$43+'Motore 2021'!$B$44)))</f>
        <v>0</v>
      </c>
      <c r="BF58" s="85">
        <f>IF($C$18="SI",(C58*3*('Motore 2021'!$B$41+'Motore 2021'!$B$42+'Motore 2021'!$B$43+'Motore 2021'!$B$44))+((C58*3*('Motore 2021'!$B$41+'Motore 2021'!$B$42+'Motore 2021'!$B$43+'Motore 2021'!$B$44))*10%),(C58*1*('Motore 2021'!$B$41+'Motore 2021'!$B$42+'Motore 2021'!$B$43+'Motore 2021'!$B$44))+((C58*1*('Motore 2021'!$B$41+'Motore 2021'!$B$42+'Motore 2021'!$B$43+'Motore 2021'!$B$44))*10%))</f>
        <v>0</v>
      </c>
      <c r="BG58" s="85">
        <f>IF($C$18="SI",(D58*3*('Motore 2021'!$B$41+'Motore 2021'!$B$42+'Motore 2021'!$D$43+'Motore 2021'!$B$44))+((D58*3*('Motore 2021'!$B$41+'Motore 2021'!$B$42+'Motore 2021'!$D$43+'Motore 2021'!$B$44))*10%),(D58*1*('Motore 2021'!$B$41+'Motore 2021'!$B$42+'Motore 2021'!$D$43+'Motore 2021'!$B$44))+((D58*1*('Motore 2021'!$B$41+'Motore 2021'!$B$42+'Motore 2021'!$D$43+'Motore 2021'!$B$44))*10%))</f>
        <v>0</v>
      </c>
      <c r="BH58" s="85">
        <f t="shared" si="24"/>
        <v>0</v>
      </c>
      <c r="BI58" s="85">
        <f t="shared" si="25"/>
        <v>0</v>
      </c>
      <c r="BJ58" s="85">
        <f>IF(H58&lt;&gt;0,IF($C$18="SI",((('Motore 2022'!$B$47+'Motore 2022'!$B$50+'Motore 2022'!$B$53)/365)*$F$15)+(((('Motore 2022'!$B$47+'Motore 2022'!$B$50+'Motore 2021'!$B$53)/365)*$F$15)*10%),(('Motore 2022'!$B$53/365)*$F$15)+(('Motore 2022'!$B$53/365)*$F$15)*10%),0)</f>
        <v>0</v>
      </c>
      <c r="BK58" s="85">
        <f>IF(H58&lt;&gt;0,IF($C$18="SI",((('Motore 2021'!$B$47+'Motore 2021'!$B$50+'Motore 2021'!$B$53)/365)*$F$14)+(((('Motore 2021'!$B$47+'Motore 2021'!$B$50+'Motore 2021'!$B$53)/365)*$F$14)*10%),(('Motore 2021'!$B$53/365)*$F$14)+(('Motore 2021'!$B$53/365)*$F$14)*10%),0)</f>
        <v>0</v>
      </c>
      <c r="BL58" s="85">
        <f>IF(H58&lt;&gt;0,IF($C$18="SI",((('Motore 2022'!$B$47+'Motore 2022'!$B$50+'Motore 2022'!$B$53)/365)*$F$15),(('Motore 2022'!$B$53/365)*$F$15)),0)</f>
        <v>0</v>
      </c>
      <c r="BM58" s="85">
        <f>IF(H58&lt;&gt;0,IF($C$18="SI",((('Motore 2021'!$B$47+'Motore 2021'!$B$50+'Motore 2021'!$B$53)/365)*$F$14),(('Motore 2021'!$B$53/365)*$F$14)),0)</f>
        <v>0</v>
      </c>
      <c r="BN58" s="85">
        <f t="shared" si="26"/>
        <v>0</v>
      </c>
      <c r="BO58" s="87">
        <f t="shared" si="27"/>
        <v>0</v>
      </c>
      <c r="BP58" s="41"/>
    </row>
    <row r="59" spans="1:68" x14ac:dyDescent="0.3">
      <c r="A59" s="75" t="s">
        <v>30</v>
      </c>
      <c r="B59" s="52">
        <v>0</v>
      </c>
      <c r="C59" s="52">
        <v>0</v>
      </c>
      <c r="D59" s="52">
        <v>0</v>
      </c>
      <c r="E59" s="52">
        <f t="shared" si="12"/>
        <v>0</v>
      </c>
      <c r="F59" s="58" t="s">
        <v>8</v>
      </c>
      <c r="G59" s="72">
        <f t="shared" si="13"/>
        <v>0</v>
      </c>
      <c r="H59" s="72">
        <f t="shared" si="14"/>
        <v>0</v>
      </c>
      <c r="I59" s="73">
        <f t="shared" si="15"/>
        <v>0</v>
      </c>
      <c r="J59" s="73">
        <f t="shared" si="16"/>
        <v>0</v>
      </c>
      <c r="K59" s="74">
        <f t="shared" si="0"/>
        <v>0</v>
      </c>
      <c r="L59" s="74">
        <f t="shared" si="1"/>
        <v>0</v>
      </c>
      <c r="M59" s="127">
        <f>IF(K59&lt;'Motore 2022'!$H$28,Ripartizione!K59,'Motore 2022'!$H$28)</f>
        <v>0</v>
      </c>
      <c r="N59" s="127">
        <f>IF(L59&lt;'Motore 2021'!$H$28,Ripartizione!L59,'Motore 2021'!$H$28)</f>
        <v>0</v>
      </c>
      <c r="O59" s="127">
        <f t="shared" si="2"/>
        <v>0</v>
      </c>
      <c r="P59" s="127">
        <f t="shared" si="3"/>
        <v>0</v>
      </c>
      <c r="Q59" s="127">
        <f>ROUND(O59*'Motore 2022'!$E$28,2)</f>
        <v>0</v>
      </c>
      <c r="R59" s="127">
        <f>ROUND(P59*'Motore 2021'!$E$28,2)</f>
        <v>0</v>
      </c>
      <c r="S59" s="127">
        <f>IF((K59-M59)&lt;'Motore 2022'!$H$29,(K59-M59),'Motore 2022'!$H$29)</f>
        <v>0</v>
      </c>
      <c r="T59" s="127">
        <f>IF((L59-N59)&lt;'Motore 2021'!$H$29,(L59-N59),'Motore 2021'!$H$29)</f>
        <v>0</v>
      </c>
      <c r="U59" s="127">
        <f t="shared" si="4"/>
        <v>0</v>
      </c>
      <c r="V59" s="127">
        <f t="shared" si="5"/>
        <v>0</v>
      </c>
      <c r="W59" s="127">
        <f>ROUND(U59*'Motore 2022'!$E$29,2)</f>
        <v>0</v>
      </c>
      <c r="X59" s="127">
        <f>ROUND(V59*'Motore 2021'!$E$29,2)</f>
        <v>0</v>
      </c>
      <c r="Y59" s="127">
        <f>IF(K59-M59-S59&lt;'Motore 2022'!$H$30,(Ripartizione!K59-Ripartizione!M59-Ripartizione!S59),'Motore 2022'!$H$30)</f>
        <v>0</v>
      </c>
      <c r="Z59" s="127">
        <f>IF(L59-N59-T59&lt;'Motore 2021'!$H$30,(Ripartizione!L59-Ripartizione!N59-Ripartizione!T59),'Motore 2021'!$H$30)</f>
        <v>0</v>
      </c>
      <c r="AA59" s="127">
        <f t="shared" si="6"/>
        <v>0</v>
      </c>
      <c r="AB59" s="127">
        <f t="shared" si="7"/>
        <v>0</v>
      </c>
      <c r="AC59" s="127">
        <f>ROUND(AA59*'Motore 2022'!$E$30,2)</f>
        <v>0</v>
      </c>
      <c r="AD59" s="127">
        <f>ROUND(AB59*'Motore 2021'!$E$30,2)</f>
        <v>0</v>
      </c>
      <c r="AE59" s="127">
        <f>IF((K59-M59-S59-Y59)&lt;'Motore 2022'!$H$31, (K59-M59-S59-Y59),'Motore 2022'!$H$31)</f>
        <v>0</v>
      </c>
      <c r="AF59" s="127">
        <f>IF((L59-N59-T59-Z59)&lt;'Motore 2021'!$H$31, (L59-N59-T59-Z59),'Motore 2021'!$H$31)</f>
        <v>0</v>
      </c>
      <c r="AG59" s="127">
        <f t="shared" si="8"/>
        <v>0</v>
      </c>
      <c r="AH59" s="127">
        <f t="shared" si="9"/>
        <v>0</v>
      </c>
      <c r="AI59" s="127">
        <f>ROUND(AG59*'Motore 2022'!$E$31,2)</f>
        <v>0</v>
      </c>
      <c r="AJ59" s="127">
        <f>ROUND(AH59*'Motore 2021'!$E$31,2)</f>
        <v>0</v>
      </c>
      <c r="AK59" s="127">
        <f t="shared" si="17"/>
        <v>0</v>
      </c>
      <c r="AL59" s="127">
        <f t="shared" si="18"/>
        <v>0</v>
      </c>
      <c r="AM59" s="127">
        <f t="shared" si="10"/>
        <v>0</v>
      </c>
      <c r="AN59" s="127">
        <f t="shared" si="11"/>
        <v>0</v>
      </c>
      <c r="AO59" s="127">
        <f>ROUND(AM59*'Motore 2022'!$E$32,2)</f>
        <v>0</v>
      </c>
      <c r="AP59" s="127">
        <f>ROUND(AN59*'Motore 2021'!$E$32,2)</f>
        <v>0</v>
      </c>
      <c r="AQ59" s="50">
        <f>IF(B59&lt;&gt;0,((Q59+R59)*Ripartizione!B59),Q59+R59)</f>
        <v>0</v>
      </c>
      <c r="AR59" s="50">
        <f>IF(B59&lt;&gt;0,((Ripartizione!B59*W59)+(Ripartizione!B59*X59)), W59+X59)</f>
        <v>0</v>
      </c>
      <c r="AS59" s="50">
        <f t="shared" si="19"/>
        <v>0</v>
      </c>
      <c r="AT59" s="50">
        <f>IF(B59&lt;&gt;0,((Ripartizione!B59*AI59)+(Ripartizione!B59*AJ59)), AI59+AJ59)</f>
        <v>0</v>
      </c>
      <c r="AU59" s="50">
        <f>IF(B59&lt;&gt;0,((Ripartizione!B59*AO59)+(Ripartizione!B59*AP59)), AO59+AP59)</f>
        <v>0</v>
      </c>
      <c r="AV59" s="50">
        <f t="shared" si="20"/>
        <v>0</v>
      </c>
      <c r="AW59" s="50">
        <f t="shared" si="21"/>
        <v>0</v>
      </c>
      <c r="AX59" s="50">
        <f>IF($C$18="SI",((C59*'Motore 2021'!$B$35) + (D59*'Motore 2021'!$B$35)),0)</f>
        <v>0</v>
      </c>
      <c r="AY59" s="51">
        <f>IF($C$18="SI",((C59*'Motore 2021'!$B$35)+(C59*'Motore 2021'!$B$35)*10% + (D59*'Motore 2021'!$B$35)+(D59*'Motore 2021'!$B$35)*10%),0)</f>
        <v>0</v>
      </c>
      <c r="AZ59" s="81">
        <f>IF($C$18="SI",(((C59*'Motore 2021'!$B$38))+((D59*'Motore 2021'!$B$38))),0)</f>
        <v>0</v>
      </c>
      <c r="BA59" s="51">
        <f>IF($C$18="SI",(((C59*'Motore 2021'!$B$38)+((C59*'Motore 2021'!$B$38)*10%))+((D59*'Motore 2021'!$B$38)+((D59*'Motore 2021'!$B$38)*10%))),0)</f>
        <v>0</v>
      </c>
      <c r="BB59" s="51">
        <f t="shared" si="22"/>
        <v>0</v>
      </c>
      <c r="BC59" s="85">
        <f t="shared" si="23"/>
        <v>0</v>
      </c>
      <c r="BD59" s="85">
        <f>IF($C$18="SI",(C59*3*('Motore 2021'!$B$41+'Motore 2021'!$B$42+'Motore 2021'!$B$43+'Motore 2021'!$B$44)),(C59*1*('Motore 2021'!$B$41+'Motore 2021'!$B$42+'Motore 2021'!$B$43+'Motore 2021'!$B$44)))</f>
        <v>0</v>
      </c>
      <c r="BE59" s="86">
        <f>IF($C$18="SI",(D59*3*('Motore 2021'!$B$41+'Motore 2021'!$B$42+'Motore 2021'!$D$43+'Motore 2021'!$B$44)),(D59*1*('Motore 2021'!$B$41+'Motore 2021'!$B$42+'Motore 2021'!$D$43+'Motore 2021'!$B$44)))</f>
        <v>0</v>
      </c>
      <c r="BF59" s="85">
        <f>IF($C$18="SI",(C59*3*('Motore 2021'!$B$41+'Motore 2021'!$B$42+'Motore 2021'!$B$43+'Motore 2021'!$B$44))+((C59*3*('Motore 2021'!$B$41+'Motore 2021'!$B$42+'Motore 2021'!$B$43+'Motore 2021'!$B$44))*10%),(C59*1*('Motore 2021'!$B$41+'Motore 2021'!$B$42+'Motore 2021'!$B$43+'Motore 2021'!$B$44))+((C59*1*('Motore 2021'!$B$41+'Motore 2021'!$B$42+'Motore 2021'!$B$43+'Motore 2021'!$B$44))*10%))</f>
        <v>0</v>
      </c>
      <c r="BG59" s="85">
        <f>IF($C$18="SI",(D59*3*('Motore 2021'!$B$41+'Motore 2021'!$B$42+'Motore 2021'!$D$43+'Motore 2021'!$B$44))+((D59*3*('Motore 2021'!$B$41+'Motore 2021'!$B$42+'Motore 2021'!$D$43+'Motore 2021'!$B$44))*10%),(D59*1*('Motore 2021'!$B$41+'Motore 2021'!$B$42+'Motore 2021'!$D$43+'Motore 2021'!$B$44))+((D59*1*('Motore 2021'!$B$41+'Motore 2021'!$B$42+'Motore 2021'!$D$43+'Motore 2021'!$B$44))*10%))</f>
        <v>0</v>
      </c>
      <c r="BH59" s="85">
        <f t="shared" si="24"/>
        <v>0</v>
      </c>
      <c r="BI59" s="85">
        <f t="shared" si="25"/>
        <v>0</v>
      </c>
      <c r="BJ59" s="85">
        <f>IF(H59&lt;&gt;0,IF($C$18="SI",((('Motore 2022'!$B$47+'Motore 2022'!$B$50+'Motore 2022'!$B$53)/365)*$F$15)+(((('Motore 2022'!$B$47+'Motore 2022'!$B$50+'Motore 2021'!$B$53)/365)*$F$15)*10%),(('Motore 2022'!$B$53/365)*$F$15)+(('Motore 2022'!$B$53/365)*$F$15)*10%),0)</f>
        <v>0</v>
      </c>
      <c r="BK59" s="85">
        <f>IF(H59&lt;&gt;0,IF($C$18="SI",((('Motore 2021'!$B$47+'Motore 2021'!$B$50+'Motore 2021'!$B$53)/365)*$F$14)+(((('Motore 2021'!$B$47+'Motore 2021'!$B$50+'Motore 2021'!$B$53)/365)*$F$14)*10%),(('Motore 2021'!$B$53/365)*$F$14)+(('Motore 2021'!$B$53/365)*$F$14)*10%),0)</f>
        <v>0</v>
      </c>
      <c r="BL59" s="85">
        <f>IF(H59&lt;&gt;0,IF($C$18="SI",((('Motore 2022'!$B$47+'Motore 2022'!$B$50+'Motore 2022'!$B$53)/365)*$F$15),(('Motore 2022'!$B$53/365)*$F$15)),0)</f>
        <v>0</v>
      </c>
      <c r="BM59" s="85">
        <f>IF(H59&lt;&gt;0,IF($C$18="SI",((('Motore 2021'!$B$47+'Motore 2021'!$B$50+'Motore 2021'!$B$53)/365)*$F$14),(('Motore 2021'!$B$53/365)*$F$14)),0)</f>
        <v>0</v>
      </c>
      <c r="BN59" s="85">
        <f t="shared" si="26"/>
        <v>0</v>
      </c>
      <c r="BO59" s="87">
        <f t="shared" si="27"/>
        <v>0</v>
      </c>
      <c r="BP59" s="41"/>
    </row>
    <row r="60" spans="1:68" x14ac:dyDescent="0.3">
      <c r="A60" s="75" t="s">
        <v>31</v>
      </c>
      <c r="B60" s="52">
        <v>0</v>
      </c>
      <c r="C60" s="52">
        <v>0</v>
      </c>
      <c r="D60" s="52">
        <v>0</v>
      </c>
      <c r="E60" s="52">
        <f t="shared" si="12"/>
        <v>0</v>
      </c>
      <c r="F60" s="58" t="s">
        <v>8</v>
      </c>
      <c r="G60" s="72">
        <f t="shared" si="13"/>
        <v>0</v>
      </c>
      <c r="H60" s="72">
        <f t="shared" si="14"/>
        <v>0</v>
      </c>
      <c r="I60" s="73">
        <f t="shared" si="15"/>
        <v>0</v>
      </c>
      <c r="J60" s="73">
        <f t="shared" si="16"/>
        <v>0</v>
      </c>
      <c r="K60" s="74">
        <f t="shared" ref="K60:K77" si="28">I60/$F$15</f>
        <v>0</v>
      </c>
      <c r="L60" s="74">
        <f t="shared" ref="L60:L77" si="29">J60/$F$14</f>
        <v>0</v>
      </c>
      <c r="M60" s="127">
        <f>IF(K60&lt;'Motore 2022'!$H$28,Ripartizione!K60,'Motore 2022'!$H$28)</f>
        <v>0</v>
      </c>
      <c r="N60" s="127">
        <f>IF(L60&lt;'Motore 2021'!$H$28,Ripartizione!L60,'Motore 2021'!$H$28)</f>
        <v>0</v>
      </c>
      <c r="O60" s="127">
        <f t="shared" ref="O60:O77" si="30">M60*$F$15</f>
        <v>0</v>
      </c>
      <c r="P60" s="127">
        <f t="shared" ref="P60:P77" si="31">N60*$F$14</f>
        <v>0</v>
      </c>
      <c r="Q60" s="127">
        <f>ROUND(O60*'Motore 2022'!$E$28,2)</f>
        <v>0</v>
      </c>
      <c r="R60" s="127">
        <f>ROUND(P60*'Motore 2021'!$E$28,2)</f>
        <v>0</v>
      </c>
      <c r="S60" s="127">
        <f>IF((K60-M60)&lt;'Motore 2022'!$H$29,(K60-M60),'Motore 2022'!$H$29)</f>
        <v>0</v>
      </c>
      <c r="T60" s="127">
        <f>IF((L60-N60)&lt;'Motore 2021'!$H$29,(L60-N60),'Motore 2021'!$H$29)</f>
        <v>0</v>
      </c>
      <c r="U60" s="127">
        <f t="shared" ref="U60:U77" si="32">S60*$F$15</f>
        <v>0</v>
      </c>
      <c r="V60" s="127">
        <f t="shared" ref="V60:V77" si="33">T60*$F$14</f>
        <v>0</v>
      </c>
      <c r="W60" s="127">
        <f>ROUND(U60*'Motore 2022'!$E$29,2)</f>
        <v>0</v>
      </c>
      <c r="X60" s="127">
        <f>ROUND(V60*'Motore 2021'!$E$29,2)</f>
        <v>0</v>
      </c>
      <c r="Y60" s="127">
        <f>IF(K60-M60-S60&lt;'Motore 2022'!$H$30,(Ripartizione!K60-Ripartizione!M60-Ripartizione!S60),'Motore 2022'!$H$30)</f>
        <v>0</v>
      </c>
      <c r="Z60" s="127">
        <f>IF(L60-N60-T60&lt;'Motore 2021'!$H$30,(Ripartizione!L60-Ripartizione!N60-Ripartizione!T60),'Motore 2021'!$H$30)</f>
        <v>0</v>
      </c>
      <c r="AA60" s="127">
        <f t="shared" ref="AA60:AA77" si="34">Y60*$F$15</f>
        <v>0</v>
      </c>
      <c r="AB60" s="127">
        <f t="shared" ref="AB60:AB77" si="35">Z60*$F$14</f>
        <v>0</v>
      </c>
      <c r="AC60" s="127">
        <f>ROUND(AA60*'Motore 2022'!$E$30,2)</f>
        <v>0</v>
      </c>
      <c r="AD60" s="127">
        <f>ROUND(AB60*'Motore 2021'!$E$30,2)</f>
        <v>0</v>
      </c>
      <c r="AE60" s="127">
        <f>IF((K60-M60-S60-Y60)&lt;'Motore 2022'!$H$31, (K60-M60-S60-Y60),'Motore 2022'!$H$31)</f>
        <v>0</v>
      </c>
      <c r="AF60" s="127">
        <f>IF((L60-N60-T60-Z60)&lt;'Motore 2021'!$H$31, (L60-N60-T60-Z60),'Motore 2021'!$H$31)</f>
        <v>0</v>
      </c>
      <c r="AG60" s="127">
        <f t="shared" ref="AG60:AG77" si="36">AE60*$F$15</f>
        <v>0</v>
      </c>
      <c r="AH60" s="127">
        <f t="shared" ref="AH60:AH77" si="37">AF60*$F$14</f>
        <v>0</v>
      </c>
      <c r="AI60" s="127">
        <f>ROUND(AG60*'Motore 2022'!$E$31,2)</f>
        <v>0</v>
      </c>
      <c r="AJ60" s="127">
        <f>ROUND(AH60*'Motore 2021'!$E$31,2)</f>
        <v>0</v>
      </c>
      <c r="AK60" s="127">
        <f t="shared" si="17"/>
        <v>0</v>
      </c>
      <c r="AL60" s="127">
        <f t="shared" si="18"/>
        <v>0</v>
      </c>
      <c r="AM60" s="127">
        <f t="shared" ref="AM60:AM77" si="38">AK60*$F$15</f>
        <v>0</v>
      </c>
      <c r="AN60" s="127">
        <f t="shared" ref="AN60:AN77" si="39">AL60*$F$14</f>
        <v>0</v>
      </c>
      <c r="AO60" s="127">
        <f>ROUND(AM60*'Motore 2022'!$E$32,2)</f>
        <v>0</v>
      </c>
      <c r="AP60" s="127">
        <f>ROUND(AN60*'Motore 2021'!$E$32,2)</f>
        <v>0</v>
      </c>
      <c r="AQ60" s="50">
        <f>IF(B60&lt;&gt;0,((Q60+R60)*Ripartizione!B60),Q60+R60)</f>
        <v>0</v>
      </c>
      <c r="AR60" s="50">
        <f>IF(B60&lt;&gt;0,((Ripartizione!B60*W60)+(Ripartizione!B60*X60)), W60+X60)</f>
        <v>0</v>
      </c>
      <c r="AS60" s="50">
        <f t="shared" si="19"/>
        <v>0</v>
      </c>
      <c r="AT60" s="50">
        <f>IF(B60&lt;&gt;0,((Ripartizione!B60*AI60)+(Ripartizione!B60*AJ60)), AI60+AJ60)</f>
        <v>0</v>
      </c>
      <c r="AU60" s="50">
        <f>IF(B60&lt;&gt;0,((Ripartizione!B60*AO60)+(Ripartizione!B60*AP60)), AO60+AP60)</f>
        <v>0</v>
      </c>
      <c r="AV60" s="50">
        <f t="shared" si="20"/>
        <v>0</v>
      </c>
      <c r="AW60" s="50">
        <f t="shared" si="21"/>
        <v>0</v>
      </c>
      <c r="AX60" s="50">
        <f>IF($C$18="SI",((C60*'Motore 2021'!$B$35) + (D60*'Motore 2021'!$B$35)),0)</f>
        <v>0</v>
      </c>
      <c r="AY60" s="51">
        <f>IF($C$18="SI",((C60*'Motore 2021'!$B$35)+(C60*'Motore 2021'!$B$35)*10% + (D60*'Motore 2021'!$B$35)+(D60*'Motore 2021'!$B$35)*10%),0)</f>
        <v>0</v>
      </c>
      <c r="AZ60" s="81">
        <f>IF($C$18="SI",(((C60*'Motore 2021'!$B$38))+((D60*'Motore 2021'!$B$38))),0)</f>
        <v>0</v>
      </c>
      <c r="BA60" s="51">
        <f>IF($C$18="SI",(((C60*'Motore 2021'!$B$38)+((C60*'Motore 2021'!$B$38)*10%))+((D60*'Motore 2021'!$B$38)+((D60*'Motore 2021'!$B$38)*10%))),0)</f>
        <v>0</v>
      </c>
      <c r="BB60" s="51">
        <f t="shared" si="22"/>
        <v>0</v>
      </c>
      <c r="BC60" s="85">
        <f t="shared" si="23"/>
        <v>0</v>
      </c>
      <c r="BD60" s="85">
        <f>IF($C$18="SI",(C60*3*('Motore 2021'!$B$41+'Motore 2021'!$B$42+'Motore 2021'!$B$43+'Motore 2021'!$B$44)),(C60*1*('Motore 2021'!$B$41+'Motore 2021'!$B$42+'Motore 2021'!$B$43+'Motore 2021'!$B$44)))</f>
        <v>0</v>
      </c>
      <c r="BE60" s="86">
        <f>IF($C$18="SI",(D60*3*('Motore 2021'!$B$41+'Motore 2021'!$B$42+'Motore 2021'!$D$43+'Motore 2021'!$B$44)),(D60*1*('Motore 2021'!$B$41+'Motore 2021'!$B$42+'Motore 2021'!$D$43+'Motore 2021'!$B$44)))</f>
        <v>0</v>
      </c>
      <c r="BF60" s="85">
        <f>IF($C$18="SI",(C60*3*('Motore 2021'!$B$41+'Motore 2021'!$B$42+'Motore 2021'!$B$43+'Motore 2021'!$B$44))+((C60*3*('Motore 2021'!$B$41+'Motore 2021'!$B$42+'Motore 2021'!$B$43+'Motore 2021'!$B$44))*10%),(C60*1*('Motore 2021'!$B$41+'Motore 2021'!$B$42+'Motore 2021'!$B$43+'Motore 2021'!$B$44))+((C60*1*('Motore 2021'!$B$41+'Motore 2021'!$B$42+'Motore 2021'!$B$43+'Motore 2021'!$B$44))*10%))</f>
        <v>0</v>
      </c>
      <c r="BG60" s="85">
        <f>IF($C$18="SI",(D60*3*('Motore 2021'!$B$41+'Motore 2021'!$B$42+'Motore 2021'!$D$43+'Motore 2021'!$B$44))+((D60*3*('Motore 2021'!$B$41+'Motore 2021'!$B$42+'Motore 2021'!$D$43+'Motore 2021'!$B$44))*10%),(D60*1*('Motore 2021'!$B$41+'Motore 2021'!$B$42+'Motore 2021'!$D$43+'Motore 2021'!$B$44))+((D60*1*('Motore 2021'!$B$41+'Motore 2021'!$B$42+'Motore 2021'!$D$43+'Motore 2021'!$B$44))*10%))</f>
        <v>0</v>
      </c>
      <c r="BH60" s="85">
        <f t="shared" si="24"/>
        <v>0</v>
      </c>
      <c r="BI60" s="85">
        <f t="shared" si="25"/>
        <v>0</v>
      </c>
      <c r="BJ60" s="85">
        <f>IF(H60&lt;&gt;0,IF($C$18="SI",((('Motore 2022'!$B$47+'Motore 2022'!$B$50+'Motore 2022'!$B$53)/365)*$F$15)+(((('Motore 2022'!$B$47+'Motore 2022'!$B$50+'Motore 2021'!$B$53)/365)*$F$15)*10%),(('Motore 2022'!$B$53/365)*$F$15)+(('Motore 2022'!$B$53/365)*$F$15)*10%),0)</f>
        <v>0</v>
      </c>
      <c r="BK60" s="85">
        <f>IF(H60&lt;&gt;0,IF($C$18="SI",((('Motore 2021'!$B$47+'Motore 2021'!$B$50+'Motore 2021'!$B$53)/365)*$F$14)+(((('Motore 2021'!$B$47+'Motore 2021'!$B$50+'Motore 2021'!$B$53)/365)*$F$14)*10%),(('Motore 2021'!$B$53/365)*$F$14)+(('Motore 2021'!$B$53/365)*$F$14)*10%),0)</f>
        <v>0</v>
      </c>
      <c r="BL60" s="85">
        <f>IF(H60&lt;&gt;0,IF($C$18="SI",((('Motore 2022'!$B$47+'Motore 2022'!$B$50+'Motore 2022'!$B$53)/365)*$F$15),(('Motore 2022'!$B$53/365)*$F$15)),0)</f>
        <v>0</v>
      </c>
      <c r="BM60" s="85">
        <f>IF(H60&lt;&gt;0,IF($C$18="SI",((('Motore 2021'!$B$47+'Motore 2021'!$B$50+'Motore 2021'!$B$53)/365)*$F$14),(('Motore 2021'!$B$53/365)*$F$14)),0)</f>
        <v>0</v>
      </c>
      <c r="BN60" s="85">
        <f t="shared" si="26"/>
        <v>0</v>
      </c>
      <c r="BO60" s="87">
        <f t="shared" si="27"/>
        <v>0</v>
      </c>
      <c r="BP60" s="41"/>
    </row>
    <row r="61" spans="1:68" x14ac:dyDescent="0.3">
      <c r="A61" s="75" t="s">
        <v>32</v>
      </c>
      <c r="B61" s="52">
        <v>0</v>
      </c>
      <c r="C61" s="52">
        <v>0</v>
      </c>
      <c r="D61" s="52">
        <v>0</v>
      </c>
      <c r="E61" s="52">
        <f t="shared" si="12"/>
        <v>0</v>
      </c>
      <c r="F61" s="58" t="s">
        <v>8</v>
      </c>
      <c r="G61" s="72">
        <f t="shared" si="13"/>
        <v>0</v>
      </c>
      <c r="H61" s="72">
        <f t="shared" si="14"/>
        <v>0</v>
      </c>
      <c r="I61" s="73">
        <f t="shared" si="15"/>
        <v>0</v>
      </c>
      <c r="J61" s="73">
        <f t="shared" si="16"/>
        <v>0</v>
      </c>
      <c r="K61" s="74">
        <f t="shared" si="28"/>
        <v>0</v>
      </c>
      <c r="L61" s="74">
        <f t="shared" si="29"/>
        <v>0</v>
      </c>
      <c r="M61" s="127">
        <f>IF(K61&lt;'Motore 2022'!$H$28,Ripartizione!K61,'Motore 2022'!$H$28)</f>
        <v>0</v>
      </c>
      <c r="N61" s="127">
        <f>IF(L61&lt;'Motore 2021'!$H$28,Ripartizione!L61,'Motore 2021'!$H$28)</f>
        <v>0</v>
      </c>
      <c r="O61" s="127">
        <f t="shared" si="30"/>
        <v>0</v>
      </c>
      <c r="P61" s="127">
        <f t="shared" si="31"/>
        <v>0</v>
      </c>
      <c r="Q61" s="127">
        <f>ROUND(O61*'Motore 2022'!$E$28,2)</f>
        <v>0</v>
      </c>
      <c r="R61" s="127">
        <f>ROUND(P61*'Motore 2021'!$E$28,2)</f>
        <v>0</v>
      </c>
      <c r="S61" s="127">
        <f>IF((K61-M61)&lt;'Motore 2022'!$H$29,(K61-M61),'Motore 2022'!$H$29)</f>
        <v>0</v>
      </c>
      <c r="T61" s="127">
        <f>IF((L61-N61)&lt;'Motore 2021'!$H$29,(L61-N61),'Motore 2021'!$H$29)</f>
        <v>0</v>
      </c>
      <c r="U61" s="127">
        <f t="shared" si="32"/>
        <v>0</v>
      </c>
      <c r="V61" s="127">
        <f t="shared" si="33"/>
        <v>0</v>
      </c>
      <c r="W61" s="127">
        <f>ROUND(U61*'Motore 2022'!$E$29,2)</f>
        <v>0</v>
      </c>
      <c r="X61" s="127">
        <f>ROUND(V61*'Motore 2021'!$E$29,2)</f>
        <v>0</v>
      </c>
      <c r="Y61" s="127">
        <f>IF(K61-M61-S61&lt;'Motore 2022'!$H$30,(Ripartizione!K61-Ripartizione!M61-Ripartizione!S61),'Motore 2022'!$H$30)</f>
        <v>0</v>
      </c>
      <c r="Z61" s="127">
        <f>IF(L61-N61-T61&lt;'Motore 2021'!$H$30,(Ripartizione!L61-Ripartizione!N61-Ripartizione!T61),'Motore 2021'!$H$30)</f>
        <v>0</v>
      </c>
      <c r="AA61" s="127">
        <f t="shared" si="34"/>
        <v>0</v>
      </c>
      <c r="AB61" s="127">
        <f t="shared" si="35"/>
        <v>0</v>
      </c>
      <c r="AC61" s="127">
        <f>ROUND(AA61*'Motore 2022'!$E$30,2)</f>
        <v>0</v>
      </c>
      <c r="AD61" s="127">
        <f>ROUND(AB61*'Motore 2021'!$E$30,2)</f>
        <v>0</v>
      </c>
      <c r="AE61" s="127">
        <f>IF((K61-M61-S61-Y61)&lt;'Motore 2022'!$H$31, (K61-M61-S61-Y61),'Motore 2022'!$H$31)</f>
        <v>0</v>
      </c>
      <c r="AF61" s="127">
        <f>IF((L61-N61-T61-Z61)&lt;'Motore 2021'!$H$31, (L61-N61-T61-Z61),'Motore 2021'!$H$31)</f>
        <v>0</v>
      </c>
      <c r="AG61" s="127">
        <f t="shared" si="36"/>
        <v>0</v>
      </c>
      <c r="AH61" s="127">
        <f t="shared" si="37"/>
        <v>0</v>
      </c>
      <c r="AI61" s="127">
        <f>ROUND(AG61*'Motore 2022'!$E$31,2)</f>
        <v>0</v>
      </c>
      <c r="AJ61" s="127">
        <f>ROUND(AH61*'Motore 2021'!$E$31,2)</f>
        <v>0</v>
      </c>
      <c r="AK61" s="127">
        <f t="shared" si="17"/>
        <v>0</v>
      </c>
      <c r="AL61" s="127">
        <f t="shared" si="18"/>
        <v>0</v>
      </c>
      <c r="AM61" s="127">
        <f t="shared" si="38"/>
        <v>0</v>
      </c>
      <c r="AN61" s="127">
        <f t="shared" si="39"/>
        <v>0</v>
      </c>
      <c r="AO61" s="127">
        <f>ROUND(AM61*'Motore 2022'!$E$32,2)</f>
        <v>0</v>
      </c>
      <c r="AP61" s="127">
        <f>ROUND(AN61*'Motore 2021'!$E$32,2)</f>
        <v>0</v>
      </c>
      <c r="AQ61" s="50">
        <f>IF(B61&lt;&gt;0,((Q61+R61)*Ripartizione!B61),Q61+R61)</f>
        <v>0</v>
      </c>
      <c r="AR61" s="50">
        <f>IF(B61&lt;&gt;0,((Ripartizione!B61*W61)+(Ripartizione!B61*X61)), W61+X61)</f>
        <v>0</v>
      </c>
      <c r="AS61" s="50">
        <f t="shared" si="19"/>
        <v>0</v>
      </c>
      <c r="AT61" s="50">
        <f>IF(B61&lt;&gt;0,((Ripartizione!B61*AI61)+(Ripartizione!B61*AJ61)), AI61+AJ61)</f>
        <v>0</v>
      </c>
      <c r="AU61" s="50">
        <f>IF(B61&lt;&gt;0,((Ripartizione!B61*AO61)+(Ripartizione!B61*AP61)), AO61+AP61)</f>
        <v>0</v>
      </c>
      <c r="AV61" s="50">
        <f t="shared" si="20"/>
        <v>0</v>
      </c>
      <c r="AW61" s="50">
        <f t="shared" si="21"/>
        <v>0</v>
      </c>
      <c r="AX61" s="50">
        <f>IF($C$18="SI",((C61*'Motore 2021'!$B$35) + (D61*'Motore 2021'!$B$35)),0)</f>
        <v>0</v>
      </c>
      <c r="AY61" s="51">
        <f>IF($C$18="SI",((C61*'Motore 2021'!$B$35)+(C61*'Motore 2021'!$B$35)*10% + (D61*'Motore 2021'!$B$35)+(D61*'Motore 2021'!$B$35)*10%),0)</f>
        <v>0</v>
      </c>
      <c r="AZ61" s="81">
        <f>IF($C$18="SI",(((C61*'Motore 2021'!$B$38))+((D61*'Motore 2021'!$B$38))),0)</f>
        <v>0</v>
      </c>
      <c r="BA61" s="51">
        <f>IF($C$18="SI",(((C61*'Motore 2021'!$B$38)+((C61*'Motore 2021'!$B$38)*10%))+((D61*'Motore 2021'!$B$38)+((D61*'Motore 2021'!$B$38)*10%))),0)</f>
        <v>0</v>
      </c>
      <c r="BB61" s="51">
        <f t="shared" si="22"/>
        <v>0</v>
      </c>
      <c r="BC61" s="85">
        <f t="shared" si="23"/>
        <v>0</v>
      </c>
      <c r="BD61" s="85">
        <f>IF($C$18="SI",(C61*3*('Motore 2021'!$B$41+'Motore 2021'!$B$42+'Motore 2021'!$B$43+'Motore 2021'!$B$44)),(C61*1*('Motore 2021'!$B$41+'Motore 2021'!$B$42+'Motore 2021'!$B$43+'Motore 2021'!$B$44)))</f>
        <v>0</v>
      </c>
      <c r="BE61" s="86">
        <f>IF($C$18="SI",(D61*3*('Motore 2021'!$B$41+'Motore 2021'!$B$42+'Motore 2021'!$D$43+'Motore 2021'!$B$44)),(D61*1*('Motore 2021'!$B$41+'Motore 2021'!$B$42+'Motore 2021'!$D$43+'Motore 2021'!$B$44)))</f>
        <v>0</v>
      </c>
      <c r="BF61" s="85">
        <f>IF($C$18="SI",(C61*3*('Motore 2021'!$B$41+'Motore 2021'!$B$42+'Motore 2021'!$B$43+'Motore 2021'!$B$44))+((C61*3*('Motore 2021'!$B$41+'Motore 2021'!$B$42+'Motore 2021'!$B$43+'Motore 2021'!$B$44))*10%),(C61*1*('Motore 2021'!$B$41+'Motore 2021'!$B$42+'Motore 2021'!$B$43+'Motore 2021'!$B$44))+((C61*1*('Motore 2021'!$B$41+'Motore 2021'!$B$42+'Motore 2021'!$B$43+'Motore 2021'!$B$44))*10%))</f>
        <v>0</v>
      </c>
      <c r="BG61" s="85">
        <f>IF($C$18="SI",(D61*3*('Motore 2021'!$B$41+'Motore 2021'!$B$42+'Motore 2021'!$D$43+'Motore 2021'!$B$44))+((D61*3*('Motore 2021'!$B$41+'Motore 2021'!$B$42+'Motore 2021'!$D$43+'Motore 2021'!$B$44))*10%),(D61*1*('Motore 2021'!$B$41+'Motore 2021'!$B$42+'Motore 2021'!$D$43+'Motore 2021'!$B$44))+((D61*1*('Motore 2021'!$B$41+'Motore 2021'!$B$42+'Motore 2021'!$D$43+'Motore 2021'!$B$44))*10%))</f>
        <v>0</v>
      </c>
      <c r="BH61" s="85">
        <f t="shared" si="24"/>
        <v>0</v>
      </c>
      <c r="BI61" s="85">
        <f t="shared" si="25"/>
        <v>0</v>
      </c>
      <c r="BJ61" s="85">
        <f>IF(H61&lt;&gt;0,IF($C$18="SI",((('Motore 2022'!$B$47+'Motore 2022'!$B$50+'Motore 2022'!$B$53)/365)*$F$15)+(((('Motore 2022'!$B$47+'Motore 2022'!$B$50+'Motore 2021'!$B$53)/365)*$F$15)*10%),(('Motore 2022'!$B$53/365)*$F$15)+(('Motore 2022'!$B$53/365)*$F$15)*10%),0)</f>
        <v>0</v>
      </c>
      <c r="BK61" s="85">
        <f>IF(H61&lt;&gt;0,IF($C$18="SI",((('Motore 2021'!$B$47+'Motore 2021'!$B$50+'Motore 2021'!$B$53)/365)*$F$14)+(((('Motore 2021'!$B$47+'Motore 2021'!$B$50+'Motore 2021'!$B$53)/365)*$F$14)*10%),(('Motore 2021'!$B$53/365)*$F$14)+(('Motore 2021'!$B$53/365)*$F$14)*10%),0)</f>
        <v>0</v>
      </c>
      <c r="BL61" s="85">
        <f>IF(H61&lt;&gt;0,IF($C$18="SI",((('Motore 2022'!$B$47+'Motore 2022'!$B$50+'Motore 2022'!$B$53)/365)*$F$15),(('Motore 2022'!$B$53/365)*$F$15)),0)</f>
        <v>0</v>
      </c>
      <c r="BM61" s="85">
        <f>IF(H61&lt;&gt;0,IF($C$18="SI",((('Motore 2021'!$B$47+'Motore 2021'!$B$50+'Motore 2021'!$B$53)/365)*$F$14),(('Motore 2021'!$B$53/365)*$F$14)),0)</f>
        <v>0</v>
      </c>
      <c r="BN61" s="85">
        <f t="shared" si="26"/>
        <v>0</v>
      </c>
      <c r="BO61" s="87">
        <f t="shared" si="27"/>
        <v>0</v>
      </c>
      <c r="BP61" s="41"/>
    </row>
    <row r="62" spans="1:68" x14ac:dyDescent="0.3">
      <c r="A62" s="75" t="s">
        <v>96</v>
      </c>
      <c r="B62" s="52">
        <v>0</v>
      </c>
      <c r="C62" s="52">
        <v>0</v>
      </c>
      <c r="D62" s="52">
        <v>0</v>
      </c>
      <c r="E62" s="52">
        <f t="shared" si="12"/>
        <v>0</v>
      </c>
      <c r="F62" s="58" t="s">
        <v>8</v>
      </c>
      <c r="G62" s="72">
        <f t="shared" si="13"/>
        <v>0</v>
      </c>
      <c r="H62" s="72">
        <f t="shared" si="14"/>
        <v>0</v>
      </c>
      <c r="I62" s="73">
        <f t="shared" si="15"/>
        <v>0</v>
      </c>
      <c r="J62" s="73">
        <f t="shared" si="16"/>
        <v>0</v>
      </c>
      <c r="K62" s="74">
        <f t="shared" si="28"/>
        <v>0</v>
      </c>
      <c r="L62" s="74">
        <f t="shared" si="29"/>
        <v>0</v>
      </c>
      <c r="M62" s="127">
        <f>IF(K62&lt;'Motore 2022'!$H$28,Ripartizione!K62,'Motore 2022'!$H$28)</f>
        <v>0</v>
      </c>
      <c r="N62" s="127">
        <f>IF(L62&lt;'Motore 2021'!$H$28,Ripartizione!L62,'Motore 2021'!$H$28)</f>
        <v>0</v>
      </c>
      <c r="O62" s="127">
        <f t="shared" si="30"/>
        <v>0</v>
      </c>
      <c r="P62" s="127">
        <f t="shared" si="31"/>
        <v>0</v>
      </c>
      <c r="Q62" s="127">
        <f>ROUND(O62*'Motore 2022'!$E$28,2)</f>
        <v>0</v>
      </c>
      <c r="R62" s="127">
        <f>ROUND(P62*'Motore 2021'!$E$28,2)</f>
        <v>0</v>
      </c>
      <c r="S62" s="127">
        <f>IF((K62-M62)&lt;'Motore 2022'!$H$29,(K62-M62),'Motore 2022'!$H$29)</f>
        <v>0</v>
      </c>
      <c r="T62" s="127">
        <f>IF((L62-N62)&lt;'Motore 2021'!$H$29,(L62-N62),'Motore 2021'!$H$29)</f>
        <v>0</v>
      </c>
      <c r="U62" s="127">
        <f t="shared" si="32"/>
        <v>0</v>
      </c>
      <c r="V62" s="127">
        <f t="shared" si="33"/>
        <v>0</v>
      </c>
      <c r="W62" s="127">
        <f>ROUND(U62*'Motore 2022'!$E$29,2)</f>
        <v>0</v>
      </c>
      <c r="X62" s="127">
        <f>ROUND(V62*'Motore 2021'!$E$29,2)</f>
        <v>0</v>
      </c>
      <c r="Y62" s="127">
        <f>IF(K62-M62-S62&lt;'Motore 2022'!$H$30,(Ripartizione!K62-Ripartizione!M62-Ripartizione!S62),'Motore 2022'!$H$30)</f>
        <v>0</v>
      </c>
      <c r="Z62" s="127">
        <f>IF(L62-N62-T62&lt;'Motore 2021'!$H$30,(Ripartizione!L62-Ripartizione!N62-Ripartizione!T62),'Motore 2021'!$H$30)</f>
        <v>0</v>
      </c>
      <c r="AA62" s="127">
        <f t="shared" si="34"/>
        <v>0</v>
      </c>
      <c r="AB62" s="127">
        <f t="shared" si="35"/>
        <v>0</v>
      </c>
      <c r="AC62" s="127">
        <f>ROUND(AA62*'Motore 2022'!$E$30,2)</f>
        <v>0</v>
      </c>
      <c r="AD62" s="127">
        <f>ROUND(AB62*'Motore 2021'!$E$30,2)</f>
        <v>0</v>
      </c>
      <c r="AE62" s="127">
        <f>IF((K62-M62-S62-Y62)&lt;'Motore 2022'!$H$31, (K62-M62-S62-Y62),'Motore 2022'!$H$31)</f>
        <v>0</v>
      </c>
      <c r="AF62" s="127">
        <f>IF((L62-N62-T62-Z62)&lt;'Motore 2021'!$H$31, (L62-N62-T62-Z62),'Motore 2021'!$H$31)</f>
        <v>0</v>
      </c>
      <c r="AG62" s="127">
        <f t="shared" si="36"/>
        <v>0</v>
      </c>
      <c r="AH62" s="127">
        <f t="shared" si="37"/>
        <v>0</v>
      </c>
      <c r="AI62" s="127">
        <f>ROUND(AG62*'Motore 2022'!$E$31,2)</f>
        <v>0</v>
      </c>
      <c r="AJ62" s="127">
        <f>ROUND(AH62*'Motore 2021'!$E$31,2)</f>
        <v>0</v>
      </c>
      <c r="AK62" s="127">
        <f t="shared" si="17"/>
        <v>0</v>
      </c>
      <c r="AL62" s="127">
        <f t="shared" si="18"/>
        <v>0</v>
      </c>
      <c r="AM62" s="127">
        <f t="shared" si="38"/>
        <v>0</v>
      </c>
      <c r="AN62" s="127">
        <f t="shared" si="39"/>
        <v>0</v>
      </c>
      <c r="AO62" s="127">
        <f>ROUND(AM62*'Motore 2022'!$E$32,2)</f>
        <v>0</v>
      </c>
      <c r="AP62" s="127">
        <f>ROUND(AN62*'Motore 2021'!$E$32,2)</f>
        <v>0</v>
      </c>
      <c r="AQ62" s="50">
        <f>IF(B62&lt;&gt;0,((Q62+R62)*Ripartizione!B62),Q62+R62)</f>
        <v>0</v>
      </c>
      <c r="AR62" s="50">
        <f>IF(B62&lt;&gt;0,((Ripartizione!B62*W62)+(Ripartizione!B62*X62)), W62+X62)</f>
        <v>0</v>
      </c>
      <c r="AS62" s="50">
        <f t="shared" si="19"/>
        <v>0</v>
      </c>
      <c r="AT62" s="50">
        <f>IF(B62&lt;&gt;0,((Ripartizione!B62*AI62)+(Ripartizione!B62*AJ62)), AI62+AJ62)</f>
        <v>0</v>
      </c>
      <c r="AU62" s="50">
        <f>IF(B62&lt;&gt;0,((Ripartizione!B62*AO62)+(Ripartizione!B62*AP62)), AO62+AP62)</f>
        <v>0</v>
      </c>
      <c r="AV62" s="50">
        <f t="shared" si="20"/>
        <v>0</v>
      </c>
      <c r="AW62" s="50">
        <f t="shared" si="21"/>
        <v>0</v>
      </c>
      <c r="AX62" s="50">
        <f>IF($C$18="SI",((C62*'Motore 2021'!$B$35) + (D62*'Motore 2021'!$B$35)),0)</f>
        <v>0</v>
      </c>
      <c r="AY62" s="51">
        <f>IF($C$18="SI",((C62*'Motore 2021'!$B$35)+(C62*'Motore 2021'!$B$35)*10% + (D62*'Motore 2021'!$B$35)+(D62*'Motore 2021'!$B$35)*10%),0)</f>
        <v>0</v>
      </c>
      <c r="AZ62" s="81">
        <f>IF($C$18="SI",(((C62*'Motore 2021'!$B$38))+((D62*'Motore 2021'!$B$38))),0)</f>
        <v>0</v>
      </c>
      <c r="BA62" s="51">
        <f>IF($C$18="SI",(((C62*'Motore 2021'!$B$38)+((C62*'Motore 2021'!$B$38)*10%))+((D62*'Motore 2021'!$B$38)+((D62*'Motore 2021'!$B$38)*10%))),0)</f>
        <v>0</v>
      </c>
      <c r="BB62" s="51">
        <f t="shared" si="22"/>
        <v>0</v>
      </c>
      <c r="BC62" s="85">
        <f t="shared" si="23"/>
        <v>0</v>
      </c>
      <c r="BD62" s="85">
        <f>IF($C$18="SI",(C62*3*('Motore 2021'!$B$41+'Motore 2021'!$B$42+'Motore 2021'!$B$43+'Motore 2021'!$B$44)),(C62*1*('Motore 2021'!$B$41+'Motore 2021'!$B$42+'Motore 2021'!$B$43+'Motore 2021'!$B$44)))</f>
        <v>0</v>
      </c>
      <c r="BE62" s="86">
        <f>IF($C$18="SI",(D62*3*('Motore 2021'!$B$41+'Motore 2021'!$B$42+'Motore 2021'!$D$43+'Motore 2021'!$B$44)),(D62*1*('Motore 2021'!$B$41+'Motore 2021'!$B$42+'Motore 2021'!$D$43+'Motore 2021'!$B$44)))</f>
        <v>0</v>
      </c>
      <c r="BF62" s="85">
        <f>IF($C$18="SI",(C62*3*('Motore 2021'!$B$41+'Motore 2021'!$B$42+'Motore 2021'!$B$43+'Motore 2021'!$B$44))+((C62*3*('Motore 2021'!$B$41+'Motore 2021'!$B$42+'Motore 2021'!$B$43+'Motore 2021'!$B$44))*10%),(C62*1*('Motore 2021'!$B$41+'Motore 2021'!$B$42+'Motore 2021'!$B$43+'Motore 2021'!$B$44))+((C62*1*('Motore 2021'!$B$41+'Motore 2021'!$B$42+'Motore 2021'!$B$43+'Motore 2021'!$B$44))*10%))</f>
        <v>0</v>
      </c>
      <c r="BG62" s="85">
        <f>IF($C$18="SI",(D62*3*('Motore 2021'!$B$41+'Motore 2021'!$B$42+'Motore 2021'!$D$43+'Motore 2021'!$B$44))+((D62*3*('Motore 2021'!$B$41+'Motore 2021'!$B$42+'Motore 2021'!$D$43+'Motore 2021'!$B$44))*10%),(D62*1*('Motore 2021'!$B$41+'Motore 2021'!$B$42+'Motore 2021'!$D$43+'Motore 2021'!$B$44))+((D62*1*('Motore 2021'!$B$41+'Motore 2021'!$B$42+'Motore 2021'!$D$43+'Motore 2021'!$B$44))*10%))</f>
        <v>0</v>
      </c>
      <c r="BH62" s="85">
        <f t="shared" si="24"/>
        <v>0</v>
      </c>
      <c r="BI62" s="85">
        <f t="shared" si="25"/>
        <v>0</v>
      </c>
      <c r="BJ62" s="85">
        <f>IF(H62&lt;&gt;0,IF($C$18="SI",((('Motore 2022'!$B$47+'Motore 2022'!$B$50+'Motore 2022'!$B$53)/365)*$F$15)+(((('Motore 2022'!$B$47+'Motore 2022'!$B$50+'Motore 2021'!$B$53)/365)*$F$15)*10%),(('Motore 2022'!$B$53/365)*$F$15)+(('Motore 2022'!$B$53/365)*$F$15)*10%),0)</f>
        <v>0</v>
      </c>
      <c r="BK62" s="85">
        <f>IF(H62&lt;&gt;0,IF($C$18="SI",((('Motore 2021'!$B$47+'Motore 2021'!$B$50+'Motore 2021'!$B$53)/365)*$F$14)+(((('Motore 2021'!$B$47+'Motore 2021'!$B$50+'Motore 2021'!$B$53)/365)*$F$14)*10%),(('Motore 2021'!$B$53/365)*$F$14)+(('Motore 2021'!$B$53/365)*$F$14)*10%),0)</f>
        <v>0</v>
      </c>
      <c r="BL62" s="85">
        <f>IF(H62&lt;&gt;0,IF($C$18="SI",((('Motore 2022'!$B$47+'Motore 2022'!$B$50+'Motore 2022'!$B$53)/365)*$F$15),(('Motore 2022'!$B$53/365)*$F$15)),0)</f>
        <v>0</v>
      </c>
      <c r="BM62" s="85">
        <f>IF(H62&lt;&gt;0,IF($C$18="SI",((('Motore 2021'!$B$47+'Motore 2021'!$B$50+'Motore 2021'!$B$53)/365)*$F$14),(('Motore 2021'!$B$53/365)*$F$14)),0)</f>
        <v>0</v>
      </c>
      <c r="BN62" s="85">
        <f t="shared" si="26"/>
        <v>0</v>
      </c>
      <c r="BO62" s="87">
        <f t="shared" si="27"/>
        <v>0</v>
      </c>
      <c r="BP62" s="41"/>
    </row>
    <row r="63" spans="1:68" x14ac:dyDescent="0.3">
      <c r="A63" s="75" t="s">
        <v>97</v>
      </c>
      <c r="B63" s="52">
        <v>0</v>
      </c>
      <c r="C63" s="52">
        <v>0</v>
      </c>
      <c r="D63" s="52">
        <v>0</v>
      </c>
      <c r="E63" s="52">
        <f t="shared" si="12"/>
        <v>0</v>
      </c>
      <c r="F63" s="58" t="s">
        <v>8</v>
      </c>
      <c r="G63" s="72">
        <f t="shared" si="13"/>
        <v>0</v>
      </c>
      <c r="H63" s="72">
        <f t="shared" si="14"/>
        <v>0</v>
      </c>
      <c r="I63" s="73">
        <f t="shared" si="15"/>
        <v>0</v>
      </c>
      <c r="J63" s="73">
        <f t="shared" si="16"/>
        <v>0</v>
      </c>
      <c r="K63" s="74">
        <f t="shared" si="28"/>
        <v>0</v>
      </c>
      <c r="L63" s="74">
        <f t="shared" si="29"/>
        <v>0</v>
      </c>
      <c r="M63" s="127">
        <f>IF(K63&lt;'Motore 2022'!$H$28,Ripartizione!K63,'Motore 2022'!$H$28)</f>
        <v>0</v>
      </c>
      <c r="N63" s="127">
        <f>IF(L63&lt;'Motore 2021'!$H$28,Ripartizione!L63,'Motore 2021'!$H$28)</f>
        <v>0</v>
      </c>
      <c r="O63" s="127">
        <f t="shared" si="30"/>
        <v>0</v>
      </c>
      <c r="P63" s="127">
        <f t="shared" si="31"/>
        <v>0</v>
      </c>
      <c r="Q63" s="127">
        <f>ROUND(O63*'Motore 2022'!$E$28,2)</f>
        <v>0</v>
      </c>
      <c r="R63" s="127">
        <f>ROUND(P63*'Motore 2021'!$E$28,2)</f>
        <v>0</v>
      </c>
      <c r="S63" s="127">
        <f>IF((K63-M63)&lt;'Motore 2022'!$H$29,(K63-M63),'Motore 2022'!$H$29)</f>
        <v>0</v>
      </c>
      <c r="T63" s="127">
        <f>IF((L63-N63)&lt;'Motore 2021'!$H$29,(L63-N63),'Motore 2021'!$H$29)</f>
        <v>0</v>
      </c>
      <c r="U63" s="127">
        <f t="shared" si="32"/>
        <v>0</v>
      </c>
      <c r="V63" s="127">
        <f t="shared" si="33"/>
        <v>0</v>
      </c>
      <c r="W63" s="127">
        <f>ROUND(U63*'Motore 2022'!$E$29,2)</f>
        <v>0</v>
      </c>
      <c r="X63" s="127">
        <f>ROUND(V63*'Motore 2021'!$E$29,2)</f>
        <v>0</v>
      </c>
      <c r="Y63" s="127">
        <f>IF(K63-M63-S63&lt;'Motore 2022'!$H$30,(Ripartizione!K63-Ripartizione!M63-Ripartizione!S63),'Motore 2022'!$H$30)</f>
        <v>0</v>
      </c>
      <c r="Z63" s="127">
        <f>IF(L63-N63-T63&lt;'Motore 2021'!$H$30,(Ripartizione!L63-Ripartizione!N63-Ripartizione!T63),'Motore 2021'!$H$30)</f>
        <v>0</v>
      </c>
      <c r="AA63" s="127">
        <f t="shared" si="34"/>
        <v>0</v>
      </c>
      <c r="AB63" s="127">
        <f t="shared" si="35"/>
        <v>0</v>
      </c>
      <c r="AC63" s="127">
        <f>ROUND(AA63*'Motore 2022'!$E$30,2)</f>
        <v>0</v>
      </c>
      <c r="AD63" s="127">
        <f>ROUND(AB63*'Motore 2021'!$E$30,2)</f>
        <v>0</v>
      </c>
      <c r="AE63" s="127">
        <f>IF((K63-M63-S63-Y63)&lt;'Motore 2022'!$H$31, (K63-M63-S63-Y63),'Motore 2022'!$H$31)</f>
        <v>0</v>
      </c>
      <c r="AF63" s="127">
        <f>IF((L63-N63-T63-Z63)&lt;'Motore 2021'!$H$31, (L63-N63-T63-Z63),'Motore 2021'!$H$31)</f>
        <v>0</v>
      </c>
      <c r="AG63" s="127">
        <f t="shared" si="36"/>
        <v>0</v>
      </c>
      <c r="AH63" s="127">
        <f t="shared" si="37"/>
        <v>0</v>
      </c>
      <c r="AI63" s="127">
        <f>ROUND(AG63*'Motore 2022'!$E$31,2)</f>
        <v>0</v>
      </c>
      <c r="AJ63" s="127">
        <f>ROUND(AH63*'Motore 2021'!$E$31,2)</f>
        <v>0</v>
      </c>
      <c r="AK63" s="127">
        <f t="shared" si="17"/>
        <v>0</v>
      </c>
      <c r="AL63" s="127">
        <f t="shared" si="18"/>
        <v>0</v>
      </c>
      <c r="AM63" s="127">
        <f t="shared" si="38"/>
        <v>0</v>
      </c>
      <c r="AN63" s="127">
        <f t="shared" si="39"/>
        <v>0</v>
      </c>
      <c r="AO63" s="127">
        <f>ROUND(AM63*'Motore 2022'!$E$32,2)</f>
        <v>0</v>
      </c>
      <c r="AP63" s="127">
        <f>ROUND(AN63*'Motore 2021'!$E$32,2)</f>
        <v>0</v>
      </c>
      <c r="AQ63" s="50">
        <f>IF(B63&lt;&gt;0,((Q63+R63)*Ripartizione!B63),Q63+R63)</f>
        <v>0</v>
      </c>
      <c r="AR63" s="50">
        <f>IF(B63&lt;&gt;0,((Ripartizione!B63*W63)+(Ripartizione!B63*X63)), W63+X63)</f>
        <v>0</v>
      </c>
      <c r="AS63" s="50">
        <f t="shared" si="19"/>
        <v>0</v>
      </c>
      <c r="AT63" s="50">
        <f>IF(B63&lt;&gt;0,((Ripartizione!B63*AI63)+(Ripartizione!B63*AJ63)), AI63+AJ63)</f>
        <v>0</v>
      </c>
      <c r="AU63" s="50">
        <f>IF(B63&lt;&gt;0,((Ripartizione!B63*AO63)+(Ripartizione!B63*AP63)), AO63+AP63)</f>
        <v>0</v>
      </c>
      <c r="AV63" s="50">
        <f t="shared" si="20"/>
        <v>0</v>
      </c>
      <c r="AW63" s="50">
        <f t="shared" si="21"/>
        <v>0</v>
      </c>
      <c r="AX63" s="50">
        <f>IF($C$18="SI",((C63*'Motore 2021'!$B$35) + (D63*'Motore 2021'!$B$35)),0)</f>
        <v>0</v>
      </c>
      <c r="AY63" s="51">
        <f>IF($C$18="SI",((C63*'Motore 2021'!$B$35)+(C63*'Motore 2021'!$B$35)*10% + (D63*'Motore 2021'!$B$35)+(D63*'Motore 2021'!$B$35)*10%),0)</f>
        <v>0</v>
      </c>
      <c r="AZ63" s="81">
        <f>IF($C$18="SI",(((C63*'Motore 2021'!$B$38))+((D63*'Motore 2021'!$B$38))),0)</f>
        <v>0</v>
      </c>
      <c r="BA63" s="51">
        <f>IF($C$18="SI",(((C63*'Motore 2021'!$B$38)+((C63*'Motore 2021'!$B$38)*10%))+((D63*'Motore 2021'!$B$38)+((D63*'Motore 2021'!$B$38)*10%))),0)</f>
        <v>0</v>
      </c>
      <c r="BB63" s="51">
        <f t="shared" si="22"/>
        <v>0</v>
      </c>
      <c r="BC63" s="85">
        <f t="shared" si="23"/>
        <v>0</v>
      </c>
      <c r="BD63" s="85">
        <f>IF($C$18="SI",(C63*3*('Motore 2021'!$B$41+'Motore 2021'!$B$42+'Motore 2021'!$B$43+'Motore 2021'!$B$44)),(C63*1*('Motore 2021'!$B$41+'Motore 2021'!$B$42+'Motore 2021'!$B$43+'Motore 2021'!$B$44)))</f>
        <v>0</v>
      </c>
      <c r="BE63" s="86">
        <f>IF($C$18="SI",(D63*3*('Motore 2021'!$B$41+'Motore 2021'!$B$42+'Motore 2021'!$D$43+'Motore 2021'!$B$44)),(D63*1*('Motore 2021'!$B$41+'Motore 2021'!$B$42+'Motore 2021'!$D$43+'Motore 2021'!$B$44)))</f>
        <v>0</v>
      </c>
      <c r="BF63" s="85">
        <f>IF($C$18="SI",(C63*3*('Motore 2021'!$B$41+'Motore 2021'!$B$42+'Motore 2021'!$B$43+'Motore 2021'!$B$44))+((C63*3*('Motore 2021'!$B$41+'Motore 2021'!$B$42+'Motore 2021'!$B$43+'Motore 2021'!$B$44))*10%),(C63*1*('Motore 2021'!$B$41+'Motore 2021'!$B$42+'Motore 2021'!$B$43+'Motore 2021'!$B$44))+((C63*1*('Motore 2021'!$B$41+'Motore 2021'!$B$42+'Motore 2021'!$B$43+'Motore 2021'!$B$44))*10%))</f>
        <v>0</v>
      </c>
      <c r="BG63" s="85">
        <f>IF($C$18="SI",(D63*3*('Motore 2021'!$B$41+'Motore 2021'!$B$42+'Motore 2021'!$D$43+'Motore 2021'!$B$44))+((D63*3*('Motore 2021'!$B$41+'Motore 2021'!$B$42+'Motore 2021'!$D$43+'Motore 2021'!$B$44))*10%),(D63*1*('Motore 2021'!$B$41+'Motore 2021'!$B$42+'Motore 2021'!$D$43+'Motore 2021'!$B$44))+((D63*1*('Motore 2021'!$B$41+'Motore 2021'!$B$42+'Motore 2021'!$D$43+'Motore 2021'!$B$44))*10%))</f>
        <v>0</v>
      </c>
      <c r="BH63" s="85">
        <f t="shared" si="24"/>
        <v>0</v>
      </c>
      <c r="BI63" s="85">
        <f t="shared" si="25"/>
        <v>0</v>
      </c>
      <c r="BJ63" s="85">
        <f>IF(H63&lt;&gt;0,IF($C$18="SI",((('Motore 2022'!$B$47+'Motore 2022'!$B$50+'Motore 2022'!$B$53)/365)*$F$15)+(((('Motore 2022'!$B$47+'Motore 2022'!$B$50+'Motore 2021'!$B$53)/365)*$F$15)*10%),(('Motore 2022'!$B$53/365)*$F$15)+(('Motore 2022'!$B$53/365)*$F$15)*10%),0)</f>
        <v>0</v>
      </c>
      <c r="BK63" s="85">
        <f>IF(H63&lt;&gt;0,IF($C$18="SI",((('Motore 2021'!$B$47+'Motore 2021'!$B$50+'Motore 2021'!$B$53)/365)*$F$14)+(((('Motore 2021'!$B$47+'Motore 2021'!$B$50+'Motore 2021'!$B$53)/365)*$F$14)*10%),(('Motore 2021'!$B$53/365)*$F$14)+(('Motore 2021'!$B$53/365)*$F$14)*10%),0)</f>
        <v>0</v>
      </c>
      <c r="BL63" s="85">
        <f>IF(H63&lt;&gt;0,IF($C$18="SI",((('Motore 2022'!$B$47+'Motore 2022'!$B$50+'Motore 2022'!$B$53)/365)*$F$15),(('Motore 2022'!$B$53/365)*$F$15)),0)</f>
        <v>0</v>
      </c>
      <c r="BM63" s="85">
        <f>IF(H63&lt;&gt;0,IF($C$18="SI",((('Motore 2021'!$B$47+'Motore 2021'!$B$50+'Motore 2021'!$B$53)/365)*$F$14),(('Motore 2021'!$B$53/365)*$F$14)),0)</f>
        <v>0</v>
      </c>
      <c r="BN63" s="85">
        <f t="shared" si="26"/>
        <v>0</v>
      </c>
      <c r="BO63" s="87">
        <f t="shared" si="27"/>
        <v>0</v>
      </c>
      <c r="BP63" s="41"/>
    </row>
    <row r="64" spans="1:68" x14ac:dyDescent="0.3">
      <c r="A64" s="75" t="s">
        <v>98</v>
      </c>
      <c r="B64" s="52">
        <v>0</v>
      </c>
      <c r="C64" s="52">
        <v>0</v>
      </c>
      <c r="D64" s="52">
        <v>0</v>
      </c>
      <c r="E64" s="52">
        <f t="shared" si="12"/>
        <v>0</v>
      </c>
      <c r="F64" s="58" t="s">
        <v>8</v>
      </c>
      <c r="G64" s="72">
        <f t="shared" si="13"/>
        <v>0</v>
      </c>
      <c r="H64" s="72">
        <f t="shared" si="14"/>
        <v>0</v>
      </c>
      <c r="I64" s="73">
        <f t="shared" si="15"/>
        <v>0</v>
      </c>
      <c r="J64" s="73">
        <f t="shared" si="16"/>
        <v>0</v>
      </c>
      <c r="K64" s="74">
        <f t="shared" si="28"/>
        <v>0</v>
      </c>
      <c r="L64" s="74">
        <f t="shared" si="29"/>
        <v>0</v>
      </c>
      <c r="M64" s="127">
        <f>IF(K64&lt;'Motore 2022'!$H$28,Ripartizione!K64,'Motore 2022'!$H$28)</f>
        <v>0</v>
      </c>
      <c r="N64" s="127">
        <f>IF(L64&lt;'Motore 2021'!$H$28,Ripartizione!L64,'Motore 2021'!$H$28)</f>
        <v>0</v>
      </c>
      <c r="O64" s="127">
        <f t="shared" si="30"/>
        <v>0</v>
      </c>
      <c r="P64" s="127">
        <f t="shared" si="31"/>
        <v>0</v>
      </c>
      <c r="Q64" s="127">
        <f>ROUND(O64*'Motore 2022'!$E$28,2)</f>
        <v>0</v>
      </c>
      <c r="R64" s="127">
        <f>ROUND(P64*'Motore 2021'!$E$28,2)</f>
        <v>0</v>
      </c>
      <c r="S64" s="127">
        <f>IF((K64-M64)&lt;'Motore 2022'!$H$29,(K64-M64),'Motore 2022'!$H$29)</f>
        <v>0</v>
      </c>
      <c r="T64" s="127">
        <f>IF((L64-N64)&lt;'Motore 2021'!$H$29,(L64-N64),'Motore 2021'!$H$29)</f>
        <v>0</v>
      </c>
      <c r="U64" s="127">
        <f t="shared" si="32"/>
        <v>0</v>
      </c>
      <c r="V64" s="127">
        <f t="shared" si="33"/>
        <v>0</v>
      </c>
      <c r="W64" s="127">
        <f>ROUND(U64*'Motore 2022'!$E$29,2)</f>
        <v>0</v>
      </c>
      <c r="X64" s="127">
        <f>ROUND(V64*'Motore 2021'!$E$29,2)</f>
        <v>0</v>
      </c>
      <c r="Y64" s="127">
        <f>IF(K64-M64-S64&lt;'Motore 2022'!$H$30,(Ripartizione!K64-Ripartizione!M64-Ripartizione!S64),'Motore 2022'!$H$30)</f>
        <v>0</v>
      </c>
      <c r="Z64" s="127">
        <f>IF(L64-N64-T64&lt;'Motore 2021'!$H$30,(Ripartizione!L64-Ripartizione!N64-Ripartizione!T64),'Motore 2021'!$H$30)</f>
        <v>0</v>
      </c>
      <c r="AA64" s="127">
        <f t="shared" si="34"/>
        <v>0</v>
      </c>
      <c r="AB64" s="127">
        <f t="shared" si="35"/>
        <v>0</v>
      </c>
      <c r="AC64" s="127">
        <f>ROUND(AA64*'Motore 2022'!$E$30,2)</f>
        <v>0</v>
      </c>
      <c r="AD64" s="127">
        <f>ROUND(AB64*'Motore 2021'!$E$30,2)</f>
        <v>0</v>
      </c>
      <c r="AE64" s="127">
        <f>IF((K64-M64-S64-Y64)&lt;'Motore 2022'!$H$31, (K64-M64-S64-Y64),'Motore 2022'!$H$31)</f>
        <v>0</v>
      </c>
      <c r="AF64" s="127">
        <f>IF((L64-N64-T64-Z64)&lt;'Motore 2021'!$H$31, (L64-N64-T64-Z64),'Motore 2021'!$H$31)</f>
        <v>0</v>
      </c>
      <c r="AG64" s="127">
        <f t="shared" si="36"/>
        <v>0</v>
      </c>
      <c r="AH64" s="127">
        <f t="shared" si="37"/>
        <v>0</v>
      </c>
      <c r="AI64" s="127">
        <f>ROUND(AG64*'Motore 2022'!$E$31,2)</f>
        <v>0</v>
      </c>
      <c r="AJ64" s="127">
        <f>ROUND(AH64*'Motore 2021'!$E$31,2)</f>
        <v>0</v>
      </c>
      <c r="AK64" s="127">
        <f t="shared" si="17"/>
        <v>0</v>
      </c>
      <c r="AL64" s="127">
        <f t="shared" si="18"/>
        <v>0</v>
      </c>
      <c r="AM64" s="127">
        <f t="shared" si="38"/>
        <v>0</v>
      </c>
      <c r="AN64" s="127">
        <f t="shared" si="39"/>
        <v>0</v>
      </c>
      <c r="AO64" s="127">
        <f>ROUND(AM64*'Motore 2022'!$E$32,2)</f>
        <v>0</v>
      </c>
      <c r="AP64" s="127">
        <f>ROUND(AN64*'Motore 2021'!$E$32,2)</f>
        <v>0</v>
      </c>
      <c r="AQ64" s="50">
        <f>IF(B64&lt;&gt;0,((Q64+R64)*Ripartizione!B64),Q64+R64)</f>
        <v>0</v>
      </c>
      <c r="AR64" s="50">
        <f>IF(B64&lt;&gt;0,((Ripartizione!B64*W64)+(Ripartizione!B64*X64)), W64+X64)</f>
        <v>0</v>
      </c>
      <c r="AS64" s="50">
        <f t="shared" si="19"/>
        <v>0</v>
      </c>
      <c r="AT64" s="50">
        <f>IF(B64&lt;&gt;0,((Ripartizione!B64*AI64)+(Ripartizione!B64*AJ64)), AI64+AJ64)</f>
        <v>0</v>
      </c>
      <c r="AU64" s="50">
        <f>IF(B64&lt;&gt;0,((Ripartizione!B64*AO64)+(Ripartizione!B64*AP64)), AO64+AP64)</f>
        <v>0</v>
      </c>
      <c r="AV64" s="50">
        <f t="shared" si="20"/>
        <v>0</v>
      </c>
      <c r="AW64" s="50">
        <f t="shared" si="21"/>
        <v>0</v>
      </c>
      <c r="AX64" s="50">
        <f>IF($C$18="SI",((C64*'Motore 2021'!$B$35) + (D64*'Motore 2021'!$B$35)),0)</f>
        <v>0</v>
      </c>
      <c r="AY64" s="51">
        <f>IF($C$18="SI",((C64*'Motore 2021'!$B$35)+(C64*'Motore 2021'!$B$35)*10% + (D64*'Motore 2021'!$B$35)+(D64*'Motore 2021'!$B$35)*10%),0)</f>
        <v>0</v>
      </c>
      <c r="AZ64" s="81">
        <f>IF($C$18="SI",(((C64*'Motore 2021'!$B$38))+((D64*'Motore 2021'!$B$38))),0)</f>
        <v>0</v>
      </c>
      <c r="BA64" s="51">
        <f>IF($C$18="SI",(((C64*'Motore 2021'!$B$38)+((C64*'Motore 2021'!$B$38)*10%))+((D64*'Motore 2021'!$B$38)+((D64*'Motore 2021'!$B$38)*10%))),0)</f>
        <v>0</v>
      </c>
      <c r="BB64" s="51">
        <f t="shared" si="22"/>
        <v>0</v>
      </c>
      <c r="BC64" s="85">
        <f t="shared" si="23"/>
        <v>0</v>
      </c>
      <c r="BD64" s="85">
        <f>IF($C$18="SI",(C64*3*('Motore 2021'!$B$41+'Motore 2021'!$B$42+'Motore 2021'!$B$43+'Motore 2021'!$B$44)),(C64*1*('Motore 2021'!$B$41+'Motore 2021'!$B$42+'Motore 2021'!$B$43+'Motore 2021'!$B$44)))</f>
        <v>0</v>
      </c>
      <c r="BE64" s="86">
        <f>IF($C$18="SI",(D64*3*('Motore 2021'!$B$41+'Motore 2021'!$B$42+'Motore 2021'!$D$43+'Motore 2021'!$B$44)),(D64*1*('Motore 2021'!$B$41+'Motore 2021'!$B$42+'Motore 2021'!$D$43+'Motore 2021'!$B$44)))</f>
        <v>0</v>
      </c>
      <c r="BF64" s="85">
        <f>IF($C$18="SI",(C64*3*('Motore 2021'!$B$41+'Motore 2021'!$B$42+'Motore 2021'!$B$43+'Motore 2021'!$B$44))+((C64*3*('Motore 2021'!$B$41+'Motore 2021'!$B$42+'Motore 2021'!$B$43+'Motore 2021'!$B$44))*10%),(C64*1*('Motore 2021'!$B$41+'Motore 2021'!$B$42+'Motore 2021'!$B$43+'Motore 2021'!$B$44))+((C64*1*('Motore 2021'!$B$41+'Motore 2021'!$B$42+'Motore 2021'!$B$43+'Motore 2021'!$B$44))*10%))</f>
        <v>0</v>
      </c>
      <c r="BG64" s="85">
        <f>IF($C$18="SI",(D64*3*('Motore 2021'!$B$41+'Motore 2021'!$B$42+'Motore 2021'!$D$43+'Motore 2021'!$B$44))+((D64*3*('Motore 2021'!$B$41+'Motore 2021'!$B$42+'Motore 2021'!$D$43+'Motore 2021'!$B$44))*10%),(D64*1*('Motore 2021'!$B$41+'Motore 2021'!$B$42+'Motore 2021'!$D$43+'Motore 2021'!$B$44))+((D64*1*('Motore 2021'!$B$41+'Motore 2021'!$B$42+'Motore 2021'!$D$43+'Motore 2021'!$B$44))*10%))</f>
        <v>0</v>
      </c>
      <c r="BH64" s="85">
        <f t="shared" si="24"/>
        <v>0</v>
      </c>
      <c r="BI64" s="85">
        <f t="shared" si="25"/>
        <v>0</v>
      </c>
      <c r="BJ64" s="85">
        <f>IF(H64&lt;&gt;0,IF($C$18="SI",((('Motore 2022'!$B$47+'Motore 2022'!$B$50+'Motore 2022'!$B$53)/365)*$F$15)+(((('Motore 2022'!$B$47+'Motore 2022'!$B$50+'Motore 2021'!$B$53)/365)*$F$15)*10%),(('Motore 2022'!$B$53/365)*$F$15)+(('Motore 2022'!$B$53/365)*$F$15)*10%),0)</f>
        <v>0</v>
      </c>
      <c r="BK64" s="85">
        <f>IF(H64&lt;&gt;0,IF($C$18="SI",((('Motore 2021'!$B$47+'Motore 2021'!$B$50+'Motore 2021'!$B$53)/365)*$F$14)+(((('Motore 2021'!$B$47+'Motore 2021'!$B$50+'Motore 2021'!$B$53)/365)*$F$14)*10%),(('Motore 2021'!$B$53/365)*$F$14)+(('Motore 2021'!$B$53/365)*$F$14)*10%),0)</f>
        <v>0</v>
      </c>
      <c r="BL64" s="85">
        <f>IF(H64&lt;&gt;0,IF($C$18="SI",((('Motore 2022'!$B$47+'Motore 2022'!$B$50+'Motore 2022'!$B$53)/365)*$F$15),(('Motore 2022'!$B$53/365)*$F$15)),0)</f>
        <v>0</v>
      </c>
      <c r="BM64" s="85">
        <f>IF(H64&lt;&gt;0,IF($C$18="SI",((('Motore 2021'!$B$47+'Motore 2021'!$B$50+'Motore 2021'!$B$53)/365)*$F$14),(('Motore 2021'!$B$53/365)*$F$14)),0)</f>
        <v>0</v>
      </c>
      <c r="BN64" s="85">
        <f t="shared" si="26"/>
        <v>0</v>
      </c>
      <c r="BO64" s="87">
        <f t="shared" si="27"/>
        <v>0</v>
      </c>
      <c r="BP64" s="41"/>
    </row>
    <row r="65" spans="1:68" x14ac:dyDescent="0.3">
      <c r="A65" s="75" t="s">
        <v>99</v>
      </c>
      <c r="B65" s="52">
        <v>0</v>
      </c>
      <c r="C65" s="52">
        <v>0</v>
      </c>
      <c r="D65" s="52">
        <v>0</v>
      </c>
      <c r="E65" s="52">
        <f t="shared" si="12"/>
        <v>0</v>
      </c>
      <c r="F65" s="58" t="s">
        <v>8</v>
      </c>
      <c r="G65" s="72">
        <f t="shared" si="13"/>
        <v>0</v>
      </c>
      <c r="H65" s="72">
        <f t="shared" si="14"/>
        <v>0</v>
      </c>
      <c r="I65" s="73">
        <f t="shared" si="15"/>
        <v>0</v>
      </c>
      <c r="J65" s="73">
        <f t="shared" si="16"/>
        <v>0</v>
      </c>
      <c r="K65" s="74">
        <f t="shared" si="28"/>
        <v>0</v>
      </c>
      <c r="L65" s="74">
        <f t="shared" si="29"/>
        <v>0</v>
      </c>
      <c r="M65" s="127">
        <f>IF(K65&lt;'Motore 2022'!$H$28,Ripartizione!K65,'Motore 2022'!$H$28)</f>
        <v>0</v>
      </c>
      <c r="N65" s="127">
        <f>IF(L65&lt;'Motore 2021'!$H$28,Ripartizione!L65,'Motore 2021'!$H$28)</f>
        <v>0</v>
      </c>
      <c r="O65" s="127">
        <f t="shared" si="30"/>
        <v>0</v>
      </c>
      <c r="P65" s="127">
        <f t="shared" si="31"/>
        <v>0</v>
      </c>
      <c r="Q65" s="127">
        <f>ROUND(O65*'Motore 2022'!$E$28,2)</f>
        <v>0</v>
      </c>
      <c r="R65" s="127">
        <f>ROUND(P65*'Motore 2021'!$E$28,2)</f>
        <v>0</v>
      </c>
      <c r="S65" s="127">
        <f>IF((K65-M65)&lt;'Motore 2022'!$H$29,(K65-M65),'Motore 2022'!$H$29)</f>
        <v>0</v>
      </c>
      <c r="T65" s="127">
        <f>IF((L65-N65)&lt;'Motore 2021'!$H$29,(L65-N65),'Motore 2021'!$H$29)</f>
        <v>0</v>
      </c>
      <c r="U65" s="127">
        <f t="shared" si="32"/>
        <v>0</v>
      </c>
      <c r="V65" s="127">
        <f t="shared" si="33"/>
        <v>0</v>
      </c>
      <c r="W65" s="127">
        <f>ROUND(U65*'Motore 2022'!$E$29,2)</f>
        <v>0</v>
      </c>
      <c r="X65" s="127">
        <f>ROUND(V65*'Motore 2021'!$E$29,2)</f>
        <v>0</v>
      </c>
      <c r="Y65" s="127">
        <f>IF(K65-M65-S65&lt;'Motore 2022'!$H$30,(Ripartizione!K65-Ripartizione!M65-Ripartizione!S65),'Motore 2022'!$H$30)</f>
        <v>0</v>
      </c>
      <c r="Z65" s="127">
        <f>IF(L65-N65-T65&lt;'Motore 2021'!$H$30,(Ripartizione!L65-Ripartizione!N65-Ripartizione!T65),'Motore 2021'!$H$30)</f>
        <v>0</v>
      </c>
      <c r="AA65" s="127">
        <f t="shared" si="34"/>
        <v>0</v>
      </c>
      <c r="AB65" s="127">
        <f t="shared" si="35"/>
        <v>0</v>
      </c>
      <c r="AC65" s="127">
        <f>ROUND(AA65*'Motore 2022'!$E$30,2)</f>
        <v>0</v>
      </c>
      <c r="AD65" s="127">
        <f>ROUND(AB65*'Motore 2021'!$E$30,2)</f>
        <v>0</v>
      </c>
      <c r="AE65" s="127">
        <f>IF((K65-M65-S65-Y65)&lt;'Motore 2022'!$H$31, (K65-M65-S65-Y65),'Motore 2022'!$H$31)</f>
        <v>0</v>
      </c>
      <c r="AF65" s="127">
        <f>IF((L65-N65-T65-Z65)&lt;'Motore 2021'!$H$31, (L65-N65-T65-Z65),'Motore 2021'!$H$31)</f>
        <v>0</v>
      </c>
      <c r="AG65" s="127">
        <f t="shared" si="36"/>
        <v>0</v>
      </c>
      <c r="AH65" s="127">
        <f t="shared" si="37"/>
        <v>0</v>
      </c>
      <c r="AI65" s="127">
        <f>ROUND(AG65*'Motore 2022'!$E$31,2)</f>
        <v>0</v>
      </c>
      <c r="AJ65" s="127">
        <f>ROUND(AH65*'Motore 2021'!$E$31,2)</f>
        <v>0</v>
      </c>
      <c r="AK65" s="127">
        <f t="shared" si="17"/>
        <v>0</v>
      </c>
      <c r="AL65" s="127">
        <f t="shared" si="18"/>
        <v>0</v>
      </c>
      <c r="AM65" s="127">
        <f t="shared" si="38"/>
        <v>0</v>
      </c>
      <c r="AN65" s="127">
        <f t="shared" si="39"/>
        <v>0</v>
      </c>
      <c r="AO65" s="127">
        <f>ROUND(AM65*'Motore 2022'!$E$32,2)</f>
        <v>0</v>
      </c>
      <c r="AP65" s="127">
        <f>ROUND(AN65*'Motore 2021'!$E$32,2)</f>
        <v>0</v>
      </c>
      <c r="AQ65" s="50">
        <f>IF(B65&lt;&gt;0,((Q65+R65)*Ripartizione!B65),Q65+R65)</f>
        <v>0</v>
      </c>
      <c r="AR65" s="50">
        <f>IF(B65&lt;&gt;0,((Ripartizione!B65*W65)+(Ripartizione!B65*X65)), W65+X65)</f>
        <v>0</v>
      </c>
      <c r="AS65" s="50">
        <f t="shared" si="19"/>
        <v>0</v>
      </c>
      <c r="AT65" s="50">
        <f>IF(B65&lt;&gt;0,((Ripartizione!B65*AI65)+(Ripartizione!B65*AJ65)), AI65+AJ65)</f>
        <v>0</v>
      </c>
      <c r="AU65" s="50">
        <f>IF(B65&lt;&gt;0,((Ripartizione!B65*AO65)+(Ripartizione!B65*AP65)), AO65+AP65)</f>
        <v>0</v>
      </c>
      <c r="AV65" s="50">
        <f t="shared" si="20"/>
        <v>0</v>
      </c>
      <c r="AW65" s="50">
        <f t="shared" si="21"/>
        <v>0</v>
      </c>
      <c r="AX65" s="50">
        <f>IF($C$18="SI",((C65*'Motore 2021'!$B$35) + (D65*'Motore 2021'!$B$35)),0)</f>
        <v>0</v>
      </c>
      <c r="AY65" s="51">
        <f>IF($C$18="SI",((C65*'Motore 2021'!$B$35)+(C65*'Motore 2021'!$B$35)*10% + (D65*'Motore 2021'!$B$35)+(D65*'Motore 2021'!$B$35)*10%),0)</f>
        <v>0</v>
      </c>
      <c r="AZ65" s="81">
        <f>IF($C$18="SI",(((C65*'Motore 2021'!$B$38))+((D65*'Motore 2021'!$B$38))),0)</f>
        <v>0</v>
      </c>
      <c r="BA65" s="51">
        <f>IF($C$18="SI",(((C65*'Motore 2021'!$B$38)+((C65*'Motore 2021'!$B$38)*10%))+((D65*'Motore 2021'!$B$38)+((D65*'Motore 2021'!$B$38)*10%))),0)</f>
        <v>0</v>
      </c>
      <c r="BB65" s="51">
        <f t="shared" si="22"/>
        <v>0</v>
      </c>
      <c r="BC65" s="85">
        <f t="shared" si="23"/>
        <v>0</v>
      </c>
      <c r="BD65" s="85">
        <f>IF($C$18="SI",(C65*3*('Motore 2021'!$B$41+'Motore 2021'!$B$42+'Motore 2021'!$B$43+'Motore 2021'!$B$44)),(C65*1*('Motore 2021'!$B$41+'Motore 2021'!$B$42+'Motore 2021'!$B$43+'Motore 2021'!$B$44)))</f>
        <v>0</v>
      </c>
      <c r="BE65" s="86">
        <f>IF($C$18="SI",(D65*3*('Motore 2021'!$B$41+'Motore 2021'!$B$42+'Motore 2021'!$D$43+'Motore 2021'!$B$44)),(D65*1*('Motore 2021'!$B$41+'Motore 2021'!$B$42+'Motore 2021'!$D$43+'Motore 2021'!$B$44)))</f>
        <v>0</v>
      </c>
      <c r="BF65" s="85">
        <f>IF($C$18="SI",(C65*3*('Motore 2021'!$B$41+'Motore 2021'!$B$42+'Motore 2021'!$B$43+'Motore 2021'!$B$44))+((C65*3*('Motore 2021'!$B$41+'Motore 2021'!$B$42+'Motore 2021'!$B$43+'Motore 2021'!$B$44))*10%),(C65*1*('Motore 2021'!$B$41+'Motore 2021'!$B$42+'Motore 2021'!$B$43+'Motore 2021'!$B$44))+((C65*1*('Motore 2021'!$B$41+'Motore 2021'!$B$42+'Motore 2021'!$B$43+'Motore 2021'!$B$44))*10%))</f>
        <v>0</v>
      </c>
      <c r="BG65" s="85">
        <f>IF($C$18="SI",(D65*3*('Motore 2021'!$B$41+'Motore 2021'!$B$42+'Motore 2021'!$D$43+'Motore 2021'!$B$44))+((D65*3*('Motore 2021'!$B$41+'Motore 2021'!$B$42+'Motore 2021'!$D$43+'Motore 2021'!$B$44))*10%),(D65*1*('Motore 2021'!$B$41+'Motore 2021'!$B$42+'Motore 2021'!$D$43+'Motore 2021'!$B$44))+((D65*1*('Motore 2021'!$B$41+'Motore 2021'!$B$42+'Motore 2021'!$D$43+'Motore 2021'!$B$44))*10%))</f>
        <v>0</v>
      </c>
      <c r="BH65" s="85">
        <f t="shared" si="24"/>
        <v>0</v>
      </c>
      <c r="BI65" s="85">
        <f t="shared" si="25"/>
        <v>0</v>
      </c>
      <c r="BJ65" s="85">
        <f>IF(H65&lt;&gt;0,IF($C$18="SI",((('Motore 2022'!$B$47+'Motore 2022'!$B$50+'Motore 2022'!$B$53)/365)*$F$15)+(((('Motore 2022'!$B$47+'Motore 2022'!$B$50+'Motore 2021'!$B$53)/365)*$F$15)*10%),(('Motore 2022'!$B$53/365)*$F$15)+(('Motore 2022'!$B$53/365)*$F$15)*10%),0)</f>
        <v>0</v>
      </c>
      <c r="BK65" s="85">
        <f>IF(H65&lt;&gt;0,IF($C$18="SI",((('Motore 2021'!$B$47+'Motore 2021'!$B$50+'Motore 2021'!$B$53)/365)*$F$14)+(((('Motore 2021'!$B$47+'Motore 2021'!$B$50+'Motore 2021'!$B$53)/365)*$F$14)*10%),(('Motore 2021'!$B$53/365)*$F$14)+(('Motore 2021'!$B$53/365)*$F$14)*10%),0)</f>
        <v>0</v>
      </c>
      <c r="BL65" s="85">
        <f>IF(H65&lt;&gt;0,IF($C$18="SI",((('Motore 2022'!$B$47+'Motore 2022'!$B$50+'Motore 2022'!$B$53)/365)*$F$15),(('Motore 2022'!$B$53/365)*$F$15)),0)</f>
        <v>0</v>
      </c>
      <c r="BM65" s="85">
        <f>IF(H65&lt;&gt;0,IF($C$18="SI",((('Motore 2021'!$B$47+'Motore 2021'!$B$50+'Motore 2021'!$B$53)/365)*$F$14),(('Motore 2021'!$B$53/365)*$F$14)),0)</f>
        <v>0</v>
      </c>
      <c r="BN65" s="85">
        <f t="shared" si="26"/>
        <v>0</v>
      </c>
      <c r="BO65" s="87">
        <f t="shared" si="27"/>
        <v>0</v>
      </c>
      <c r="BP65" s="41"/>
    </row>
    <row r="66" spans="1:68" x14ac:dyDescent="0.3">
      <c r="A66" s="75" t="s">
        <v>100</v>
      </c>
      <c r="B66" s="52">
        <v>0</v>
      </c>
      <c r="C66" s="52">
        <v>0</v>
      </c>
      <c r="D66" s="52">
        <v>0</v>
      </c>
      <c r="E66" s="52">
        <f t="shared" si="12"/>
        <v>0</v>
      </c>
      <c r="F66" s="58" t="s">
        <v>8</v>
      </c>
      <c r="G66" s="72">
        <f t="shared" si="13"/>
        <v>0</v>
      </c>
      <c r="H66" s="72">
        <f t="shared" si="14"/>
        <v>0</v>
      </c>
      <c r="I66" s="73">
        <f t="shared" si="15"/>
        <v>0</v>
      </c>
      <c r="J66" s="73">
        <f t="shared" si="16"/>
        <v>0</v>
      </c>
      <c r="K66" s="74">
        <f t="shared" si="28"/>
        <v>0</v>
      </c>
      <c r="L66" s="74">
        <f t="shared" si="29"/>
        <v>0</v>
      </c>
      <c r="M66" s="127">
        <f>IF(K66&lt;'Motore 2022'!$H$28,Ripartizione!K66,'Motore 2022'!$H$28)</f>
        <v>0</v>
      </c>
      <c r="N66" s="127">
        <f>IF(L66&lt;'Motore 2021'!$H$28,Ripartizione!L66,'Motore 2021'!$H$28)</f>
        <v>0</v>
      </c>
      <c r="O66" s="127">
        <f t="shared" si="30"/>
        <v>0</v>
      </c>
      <c r="P66" s="127">
        <f t="shared" si="31"/>
        <v>0</v>
      </c>
      <c r="Q66" s="127">
        <f>ROUND(O66*'Motore 2022'!$E$28,2)</f>
        <v>0</v>
      </c>
      <c r="R66" s="127">
        <f>ROUND(P66*'Motore 2021'!$E$28,2)</f>
        <v>0</v>
      </c>
      <c r="S66" s="127">
        <f>IF((K66-M66)&lt;'Motore 2022'!$H$29,(K66-M66),'Motore 2022'!$H$29)</f>
        <v>0</v>
      </c>
      <c r="T66" s="127">
        <f>IF((L66-N66)&lt;'Motore 2021'!$H$29,(L66-N66),'Motore 2021'!$H$29)</f>
        <v>0</v>
      </c>
      <c r="U66" s="127">
        <f t="shared" si="32"/>
        <v>0</v>
      </c>
      <c r="V66" s="127">
        <f t="shared" si="33"/>
        <v>0</v>
      </c>
      <c r="W66" s="127">
        <f>ROUND(U66*'Motore 2022'!$E$29,2)</f>
        <v>0</v>
      </c>
      <c r="X66" s="127">
        <f>ROUND(V66*'Motore 2021'!$E$29,2)</f>
        <v>0</v>
      </c>
      <c r="Y66" s="127">
        <f>IF(K66-M66-S66&lt;'Motore 2022'!$H$30,(Ripartizione!K66-Ripartizione!M66-Ripartizione!S66),'Motore 2022'!$H$30)</f>
        <v>0</v>
      </c>
      <c r="Z66" s="127">
        <f>IF(L66-N66-T66&lt;'Motore 2021'!$H$30,(Ripartizione!L66-Ripartizione!N66-Ripartizione!T66),'Motore 2021'!$H$30)</f>
        <v>0</v>
      </c>
      <c r="AA66" s="127">
        <f t="shared" si="34"/>
        <v>0</v>
      </c>
      <c r="AB66" s="127">
        <f t="shared" si="35"/>
        <v>0</v>
      </c>
      <c r="AC66" s="127">
        <f>ROUND(AA66*'Motore 2022'!$E$30,2)</f>
        <v>0</v>
      </c>
      <c r="AD66" s="127">
        <f>ROUND(AB66*'Motore 2021'!$E$30,2)</f>
        <v>0</v>
      </c>
      <c r="AE66" s="127">
        <f>IF((K66-M66-S66-Y66)&lt;'Motore 2022'!$H$31, (K66-M66-S66-Y66),'Motore 2022'!$H$31)</f>
        <v>0</v>
      </c>
      <c r="AF66" s="127">
        <f>IF((L66-N66-T66-Z66)&lt;'Motore 2021'!$H$31, (L66-N66-T66-Z66),'Motore 2021'!$H$31)</f>
        <v>0</v>
      </c>
      <c r="AG66" s="127">
        <f t="shared" si="36"/>
        <v>0</v>
      </c>
      <c r="AH66" s="127">
        <f t="shared" si="37"/>
        <v>0</v>
      </c>
      <c r="AI66" s="127">
        <f>ROUND(AG66*'Motore 2022'!$E$31,2)</f>
        <v>0</v>
      </c>
      <c r="AJ66" s="127">
        <f>ROUND(AH66*'Motore 2021'!$E$31,2)</f>
        <v>0</v>
      </c>
      <c r="AK66" s="127">
        <f t="shared" si="17"/>
        <v>0</v>
      </c>
      <c r="AL66" s="127">
        <f t="shared" si="18"/>
        <v>0</v>
      </c>
      <c r="AM66" s="127">
        <f t="shared" si="38"/>
        <v>0</v>
      </c>
      <c r="AN66" s="127">
        <f t="shared" si="39"/>
        <v>0</v>
      </c>
      <c r="AO66" s="127">
        <f>ROUND(AM66*'Motore 2022'!$E$32,2)</f>
        <v>0</v>
      </c>
      <c r="AP66" s="127">
        <f>ROUND(AN66*'Motore 2021'!$E$32,2)</f>
        <v>0</v>
      </c>
      <c r="AQ66" s="50">
        <f>IF(B66&lt;&gt;0,((Q66+R66)*Ripartizione!B66),Q66+R66)</f>
        <v>0</v>
      </c>
      <c r="AR66" s="50">
        <f>IF(B66&lt;&gt;0,((Ripartizione!B66*W66)+(Ripartizione!B66*X66)), W66+X66)</f>
        <v>0</v>
      </c>
      <c r="AS66" s="50">
        <f t="shared" si="19"/>
        <v>0</v>
      </c>
      <c r="AT66" s="50">
        <f>IF(B66&lt;&gt;0,((Ripartizione!B66*AI66)+(Ripartizione!B66*AJ66)), AI66+AJ66)</f>
        <v>0</v>
      </c>
      <c r="AU66" s="50">
        <f>IF(B66&lt;&gt;0,((Ripartizione!B66*AO66)+(Ripartizione!B66*AP66)), AO66+AP66)</f>
        <v>0</v>
      </c>
      <c r="AV66" s="50">
        <f t="shared" si="20"/>
        <v>0</v>
      </c>
      <c r="AW66" s="50">
        <f t="shared" si="21"/>
        <v>0</v>
      </c>
      <c r="AX66" s="50">
        <f>IF($C$18="SI",((C66*'Motore 2021'!$B$35) + (D66*'Motore 2021'!$B$35)),0)</f>
        <v>0</v>
      </c>
      <c r="AY66" s="51">
        <f>IF($C$18="SI",((C66*'Motore 2021'!$B$35)+(C66*'Motore 2021'!$B$35)*10% + (D66*'Motore 2021'!$B$35)+(D66*'Motore 2021'!$B$35)*10%),0)</f>
        <v>0</v>
      </c>
      <c r="AZ66" s="81">
        <f>IF($C$18="SI",(((C66*'Motore 2021'!$B$38))+((D66*'Motore 2021'!$B$38))),0)</f>
        <v>0</v>
      </c>
      <c r="BA66" s="51">
        <f>IF($C$18="SI",(((C66*'Motore 2021'!$B$38)+((C66*'Motore 2021'!$B$38)*10%))+((D66*'Motore 2021'!$B$38)+((D66*'Motore 2021'!$B$38)*10%))),0)</f>
        <v>0</v>
      </c>
      <c r="BB66" s="51">
        <f t="shared" si="22"/>
        <v>0</v>
      </c>
      <c r="BC66" s="85">
        <f t="shared" si="23"/>
        <v>0</v>
      </c>
      <c r="BD66" s="85">
        <f>IF($C$18="SI",(C66*3*('Motore 2021'!$B$41+'Motore 2021'!$B$42+'Motore 2021'!$B$43+'Motore 2021'!$B$44)),(C66*1*('Motore 2021'!$B$41+'Motore 2021'!$B$42+'Motore 2021'!$B$43+'Motore 2021'!$B$44)))</f>
        <v>0</v>
      </c>
      <c r="BE66" s="86">
        <f>IF($C$18="SI",(D66*3*('Motore 2021'!$B$41+'Motore 2021'!$B$42+'Motore 2021'!$D$43+'Motore 2021'!$B$44)),(D66*1*('Motore 2021'!$B$41+'Motore 2021'!$B$42+'Motore 2021'!$D$43+'Motore 2021'!$B$44)))</f>
        <v>0</v>
      </c>
      <c r="BF66" s="85">
        <f>IF($C$18="SI",(C66*3*('Motore 2021'!$B$41+'Motore 2021'!$B$42+'Motore 2021'!$B$43+'Motore 2021'!$B$44))+((C66*3*('Motore 2021'!$B$41+'Motore 2021'!$B$42+'Motore 2021'!$B$43+'Motore 2021'!$B$44))*10%),(C66*1*('Motore 2021'!$B$41+'Motore 2021'!$B$42+'Motore 2021'!$B$43+'Motore 2021'!$B$44))+((C66*1*('Motore 2021'!$B$41+'Motore 2021'!$B$42+'Motore 2021'!$B$43+'Motore 2021'!$B$44))*10%))</f>
        <v>0</v>
      </c>
      <c r="BG66" s="85">
        <f>IF($C$18="SI",(D66*3*('Motore 2021'!$B$41+'Motore 2021'!$B$42+'Motore 2021'!$D$43+'Motore 2021'!$B$44))+((D66*3*('Motore 2021'!$B$41+'Motore 2021'!$B$42+'Motore 2021'!$D$43+'Motore 2021'!$B$44))*10%),(D66*1*('Motore 2021'!$B$41+'Motore 2021'!$B$42+'Motore 2021'!$D$43+'Motore 2021'!$B$44))+((D66*1*('Motore 2021'!$B$41+'Motore 2021'!$B$42+'Motore 2021'!$D$43+'Motore 2021'!$B$44))*10%))</f>
        <v>0</v>
      </c>
      <c r="BH66" s="85">
        <f t="shared" si="24"/>
        <v>0</v>
      </c>
      <c r="BI66" s="85">
        <f t="shared" si="25"/>
        <v>0</v>
      </c>
      <c r="BJ66" s="85">
        <f>IF(H66&lt;&gt;0,IF($C$18="SI",((('Motore 2022'!$B$47+'Motore 2022'!$B$50+'Motore 2022'!$B$53)/365)*$F$15)+(((('Motore 2022'!$B$47+'Motore 2022'!$B$50+'Motore 2021'!$B$53)/365)*$F$15)*10%),(('Motore 2022'!$B$53/365)*$F$15)+(('Motore 2022'!$B$53/365)*$F$15)*10%),0)</f>
        <v>0</v>
      </c>
      <c r="BK66" s="85">
        <f>IF(H66&lt;&gt;0,IF($C$18="SI",((('Motore 2021'!$B$47+'Motore 2021'!$B$50+'Motore 2021'!$B$53)/365)*$F$14)+(((('Motore 2021'!$B$47+'Motore 2021'!$B$50+'Motore 2021'!$B$53)/365)*$F$14)*10%),(('Motore 2021'!$B$53/365)*$F$14)+(('Motore 2021'!$B$53/365)*$F$14)*10%),0)</f>
        <v>0</v>
      </c>
      <c r="BL66" s="85">
        <f>IF(H66&lt;&gt;0,IF($C$18="SI",((('Motore 2022'!$B$47+'Motore 2022'!$B$50+'Motore 2022'!$B$53)/365)*$F$15),(('Motore 2022'!$B$53/365)*$F$15)),0)</f>
        <v>0</v>
      </c>
      <c r="BM66" s="85">
        <f>IF(H66&lt;&gt;0,IF($C$18="SI",((('Motore 2021'!$B$47+'Motore 2021'!$B$50+'Motore 2021'!$B$53)/365)*$F$14),(('Motore 2021'!$B$53/365)*$F$14)),0)</f>
        <v>0</v>
      </c>
      <c r="BN66" s="85">
        <f t="shared" si="26"/>
        <v>0</v>
      </c>
      <c r="BO66" s="87">
        <f t="shared" si="27"/>
        <v>0</v>
      </c>
      <c r="BP66" s="41"/>
    </row>
    <row r="67" spans="1:68" x14ac:dyDescent="0.3">
      <c r="A67" s="75" t="s">
        <v>101</v>
      </c>
      <c r="B67" s="52">
        <v>0</v>
      </c>
      <c r="C67" s="52">
        <v>0</v>
      </c>
      <c r="D67" s="52">
        <v>0</v>
      </c>
      <c r="E67" s="52">
        <f t="shared" si="12"/>
        <v>0</v>
      </c>
      <c r="F67" s="58" t="s">
        <v>8</v>
      </c>
      <c r="G67" s="72">
        <f t="shared" si="13"/>
        <v>0</v>
      </c>
      <c r="H67" s="72">
        <f t="shared" si="14"/>
        <v>0</v>
      </c>
      <c r="I67" s="73">
        <f t="shared" si="15"/>
        <v>0</v>
      </c>
      <c r="J67" s="73">
        <f t="shared" si="16"/>
        <v>0</v>
      </c>
      <c r="K67" s="74">
        <f t="shared" si="28"/>
        <v>0</v>
      </c>
      <c r="L67" s="74">
        <f t="shared" si="29"/>
        <v>0</v>
      </c>
      <c r="M67" s="127">
        <f>IF(K67&lt;'Motore 2022'!$H$28,Ripartizione!K67,'Motore 2022'!$H$28)</f>
        <v>0</v>
      </c>
      <c r="N67" s="127">
        <f>IF(L67&lt;'Motore 2021'!$H$28,Ripartizione!L67,'Motore 2021'!$H$28)</f>
        <v>0</v>
      </c>
      <c r="O67" s="127">
        <f t="shared" si="30"/>
        <v>0</v>
      </c>
      <c r="P67" s="127">
        <f t="shared" si="31"/>
        <v>0</v>
      </c>
      <c r="Q67" s="127">
        <f>ROUND(O67*'Motore 2022'!$E$28,2)</f>
        <v>0</v>
      </c>
      <c r="R67" s="127">
        <f>ROUND(P67*'Motore 2021'!$E$28,2)</f>
        <v>0</v>
      </c>
      <c r="S67" s="127">
        <f>IF((K67-M67)&lt;'Motore 2022'!$H$29,(K67-M67),'Motore 2022'!$H$29)</f>
        <v>0</v>
      </c>
      <c r="T67" s="127">
        <f>IF((L67-N67)&lt;'Motore 2021'!$H$29,(L67-N67),'Motore 2021'!$H$29)</f>
        <v>0</v>
      </c>
      <c r="U67" s="127">
        <f t="shared" si="32"/>
        <v>0</v>
      </c>
      <c r="V67" s="127">
        <f t="shared" si="33"/>
        <v>0</v>
      </c>
      <c r="W67" s="127">
        <f>ROUND(U67*'Motore 2022'!$E$29,2)</f>
        <v>0</v>
      </c>
      <c r="X67" s="127">
        <f>ROUND(V67*'Motore 2021'!$E$29,2)</f>
        <v>0</v>
      </c>
      <c r="Y67" s="127">
        <f>IF(K67-M67-S67&lt;'Motore 2022'!$H$30,(Ripartizione!K67-Ripartizione!M67-Ripartizione!S67),'Motore 2022'!$H$30)</f>
        <v>0</v>
      </c>
      <c r="Z67" s="127">
        <f>IF(L67-N67-T67&lt;'Motore 2021'!$H$30,(Ripartizione!L67-Ripartizione!N67-Ripartizione!T67),'Motore 2021'!$H$30)</f>
        <v>0</v>
      </c>
      <c r="AA67" s="127">
        <f t="shared" si="34"/>
        <v>0</v>
      </c>
      <c r="AB67" s="127">
        <f t="shared" si="35"/>
        <v>0</v>
      </c>
      <c r="AC67" s="127">
        <f>ROUND(AA67*'Motore 2022'!$E$30,2)</f>
        <v>0</v>
      </c>
      <c r="AD67" s="127">
        <f>ROUND(AB67*'Motore 2021'!$E$30,2)</f>
        <v>0</v>
      </c>
      <c r="AE67" s="127">
        <f>IF((K67-M67-S67-Y67)&lt;'Motore 2022'!$H$31, (K67-M67-S67-Y67),'Motore 2022'!$H$31)</f>
        <v>0</v>
      </c>
      <c r="AF67" s="127">
        <f>IF((L67-N67-T67-Z67)&lt;'Motore 2021'!$H$31, (L67-N67-T67-Z67),'Motore 2021'!$H$31)</f>
        <v>0</v>
      </c>
      <c r="AG67" s="127">
        <f t="shared" si="36"/>
        <v>0</v>
      </c>
      <c r="AH67" s="127">
        <f t="shared" si="37"/>
        <v>0</v>
      </c>
      <c r="AI67" s="127">
        <f>ROUND(AG67*'Motore 2022'!$E$31,2)</f>
        <v>0</v>
      </c>
      <c r="AJ67" s="127">
        <f>ROUND(AH67*'Motore 2021'!$E$31,2)</f>
        <v>0</v>
      </c>
      <c r="AK67" s="127">
        <f t="shared" si="17"/>
        <v>0</v>
      </c>
      <c r="AL67" s="127">
        <f t="shared" si="18"/>
        <v>0</v>
      </c>
      <c r="AM67" s="127">
        <f t="shared" si="38"/>
        <v>0</v>
      </c>
      <c r="AN67" s="127">
        <f t="shared" si="39"/>
        <v>0</v>
      </c>
      <c r="AO67" s="127">
        <f>ROUND(AM67*'Motore 2022'!$E$32,2)</f>
        <v>0</v>
      </c>
      <c r="AP67" s="127">
        <f>ROUND(AN67*'Motore 2021'!$E$32,2)</f>
        <v>0</v>
      </c>
      <c r="AQ67" s="50">
        <f>IF(B67&lt;&gt;0,((Q67+R67)*Ripartizione!B67),Q67+R67)</f>
        <v>0</v>
      </c>
      <c r="AR67" s="50">
        <f>IF(B67&lt;&gt;0,((Ripartizione!B67*W67)+(Ripartizione!B67*X67)), W67+X67)</f>
        <v>0</v>
      </c>
      <c r="AS67" s="50">
        <f t="shared" si="19"/>
        <v>0</v>
      </c>
      <c r="AT67" s="50">
        <f>IF(B67&lt;&gt;0,((Ripartizione!B67*AI67)+(Ripartizione!B67*AJ67)), AI67+AJ67)</f>
        <v>0</v>
      </c>
      <c r="AU67" s="50">
        <f>IF(B67&lt;&gt;0,((Ripartizione!B67*AO67)+(Ripartizione!B67*AP67)), AO67+AP67)</f>
        <v>0</v>
      </c>
      <c r="AV67" s="50">
        <f t="shared" si="20"/>
        <v>0</v>
      </c>
      <c r="AW67" s="50">
        <f t="shared" si="21"/>
        <v>0</v>
      </c>
      <c r="AX67" s="50">
        <f>IF($C$18="SI",((C67*'Motore 2021'!$B$35) + (D67*'Motore 2021'!$B$35)),0)</f>
        <v>0</v>
      </c>
      <c r="AY67" s="51">
        <f>IF($C$18="SI",((C67*'Motore 2021'!$B$35)+(C67*'Motore 2021'!$B$35)*10% + (D67*'Motore 2021'!$B$35)+(D67*'Motore 2021'!$B$35)*10%),0)</f>
        <v>0</v>
      </c>
      <c r="AZ67" s="81">
        <f>IF($C$18="SI",(((C67*'Motore 2021'!$B$38))+((D67*'Motore 2021'!$B$38))),0)</f>
        <v>0</v>
      </c>
      <c r="BA67" s="51">
        <f>IF($C$18="SI",(((C67*'Motore 2021'!$B$38)+((C67*'Motore 2021'!$B$38)*10%))+((D67*'Motore 2021'!$B$38)+((D67*'Motore 2021'!$B$38)*10%))),0)</f>
        <v>0</v>
      </c>
      <c r="BB67" s="51">
        <f t="shared" si="22"/>
        <v>0</v>
      </c>
      <c r="BC67" s="85">
        <f t="shared" si="23"/>
        <v>0</v>
      </c>
      <c r="BD67" s="85">
        <f>IF($C$18="SI",(C67*3*('Motore 2021'!$B$41+'Motore 2021'!$B$42+'Motore 2021'!$B$43+'Motore 2021'!$B$44)),(C67*1*('Motore 2021'!$B$41+'Motore 2021'!$B$42+'Motore 2021'!$B$43+'Motore 2021'!$B$44)))</f>
        <v>0</v>
      </c>
      <c r="BE67" s="86">
        <f>IF($C$18="SI",(D67*3*('Motore 2021'!$B$41+'Motore 2021'!$B$42+'Motore 2021'!$D$43+'Motore 2021'!$B$44)),(D67*1*('Motore 2021'!$B$41+'Motore 2021'!$B$42+'Motore 2021'!$D$43+'Motore 2021'!$B$44)))</f>
        <v>0</v>
      </c>
      <c r="BF67" s="85">
        <f>IF($C$18="SI",(C67*3*('Motore 2021'!$B$41+'Motore 2021'!$B$42+'Motore 2021'!$B$43+'Motore 2021'!$B$44))+((C67*3*('Motore 2021'!$B$41+'Motore 2021'!$B$42+'Motore 2021'!$B$43+'Motore 2021'!$B$44))*10%),(C67*1*('Motore 2021'!$B$41+'Motore 2021'!$B$42+'Motore 2021'!$B$43+'Motore 2021'!$B$44))+((C67*1*('Motore 2021'!$B$41+'Motore 2021'!$B$42+'Motore 2021'!$B$43+'Motore 2021'!$B$44))*10%))</f>
        <v>0</v>
      </c>
      <c r="BG67" s="85">
        <f>IF($C$18="SI",(D67*3*('Motore 2021'!$B$41+'Motore 2021'!$B$42+'Motore 2021'!$D$43+'Motore 2021'!$B$44))+((D67*3*('Motore 2021'!$B$41+'Motore 2021'!$B$42+'Motore 2021'!$D$43+'Motore 2021'!$B$44))*10%),(D67*1*('Motore 2021'!$B$41+'Motore 2021'!$B$42+'Motore 2021'!$D$43+'Motore 2021'!$B$44))+((D67*1*('Motore 2021'!$B$41+'Motore 2021'!$B$42+'Motore 2021'!$D$43+'Motore 2021'!$B$44))*10%))</f>
        <v>0</v>
      </c>
      <c r="BH67" s="85">
        <f t="shared" si="24"/>
        <v>0</v>
      </c>
      <c r="BI67" s="85">
        <f t="shared" si="25"/>
        <v>0</v>
      </c>
      <c r="BJ67" s="85">
        <f>IF(H67&lt;&gt;0,IF($C$18="SI",((('Motore 2022'!$B$47+'Motore 2022'!$B$50+'Motore 2022'!$B$53)/365)*$F$15)+(((('Motore 2022'!$B$47+'Motore 2022'!$B$50+'Motore 2021'!$B$53)/365)*$F$15)*10%),(('Motore 2022'!$B$53/365)*$F$15)+(('Motore 2022'!$B$53/365)*$F$15)*10%),0)</f>
        <v>0</v>
      </c>
      <c r="BK67" s="85">
        <f>IF(H67&lt;&gt;0,IF($C$18="SI",((('Motore 2021'!$B$47+'Motore 2021'!$B$50+'Motore 2021'!$B$53)/365)*$F$14)+(((('Motore 2021'!$B$47+'Motore 2021'!$B$50+'Motore 2021'!$B$53)/365)*$F$14)*10%),(('Motore 2021'!$B$53/365)*$F$14)+(('Motore 2021'!$B$53/365)*$F$14)*10%),0)</f>
        <v>0</v>
      </c>
      <c r="BL67" s="85">
        <f>IF(H67&lt;&gt;0,IF($C$18="SI",((('Motore 2022'!$B$47+'Motore 2022'!$B$50+'Motore 2022'!$B$53)/365)*$F$15),(('Motore 2022'!$B$53/365)*$F$15)),0)</f>
        <v>0</v>
      </c>
      <c r="BM67" s="85">
        <f>IF(H67&lt;&gt;0,IF($C$18="SI",((('Motore 2021'!$B$47+'Motore 2021'!$B$50+'Motore 2021'!$B$53)/365)*$F$14),(('Motore 2021'!$B$53/365)*$F$14)),0)</f>
        <v>0</v>
      </c>
      <c r="BN67" s="85">
        <f t="shared" si="26"/>
        <v>0</v>
      </c>
      <c r="BO67" s="87">
        <f t="shared" si="27"/>
        <v>0</v>
      </c>
      <c r="BP67" s="41"/>
    </row>
    <row r="68" spans="1:68" x14ac:dyDescent="0.3">
      <c r="A68" s="75" t="s">
        <v>102</v>
      </c>
      <c r="B68" s="52">
        <v>0</v>
      </c>
      <c r="C68" s="52">
        <v>0</v>
      </c>
      <c r="D68" s="52">
        <v>0</v>
      </c>
      <c r="E68" s="52">
        <f t="shared" si="12"/>
        <v>0</v>
      </c>
      <c r="F68" s="58" t="s">
        <v>8</v>
      </c>
      <c r="G68" s="72">
        <f t="shared" si="13"/>
        <v>0</v>
      </c>
      <c r="H68" s="72">
        <f t="shared" si="14"/>
        <v>0</v>
      </c>
      <c r="I68" s="73">
        <f t="shared" si="15"/>
        <v>0</v>
      </c>
      <c r="J68" s="73">
        <f t="shared" si="16"/>
        <v>0</v>
      </c>
      <c r="K68" s="74">
        <f t="shared" si="28"/>
        <v>0</v>
      </c>
      <c r="L68" s="74">
        <f t="shared" si="29"/>
        <v>0</v>
      </c>
      <c r="M68" s="127">
        <f>IF(K68&lt;'Motore 2022'!$H$28,Ripartizione!K68,'Motore 2022'!$H$28)</f>
        <v>0</v>
      </c>
      <c r="N68" s="127">
        <f>IF(L68&lt;'Motore 2021'!$H$28,Ripartizione!L68,'Motore 2021'!$H$28)</f>
        <v>0</v>
      </c>
      <c r="O68" s="127">
        <f t="shared" si="30"/>
        <v>0</v>
      </c>
      <c r="P68" s="127">
        <f t="shared" si="31"/>
        <v>0</v>
      </c>
      <c r="Q68" s="127">
        <f>ROUND(O68*'Motore 2022'!$E$28,2)</f>
        <v>0</v>
      </c>
      <c r="R68" s="127">
        <f>ROUND(P68*'Motore 2021'!$E$28,2)</f>
        <v>0</v>
      </c>
      <c r="S68" s="127">
        <f>IF((K68-M68)&lt;'Motore 2022'!$H$29,(K68-M68),'Motore 2022'!$H$29)</f>
        <v>0</v>
      </c>
      <c r="T68" s="127">
        <f>IF((L68-N68)&lt;'Motore 2021'!$H$29,(L68-N68),'Motore 2021'!$H$29)</f>
        <v>0</v>
      </c>
      <c r="U68" s="127">
        <f t="shared" si="32"/>
        <v>0</v>
      </c>
      <c r="V68" s="127">
        <f t="shared" si="33"/>
        <v>0</v>
      </c>
      <c r="W68" s="127">
        <f>ROUND(U68*'Motore 2022'!$E$29,2)</f>
        <v>0</v>
      </c>
      <c r="X68" s="127">
        <f>ROUND(V68*'Motore 2021'!$E$29,2)</f>
        <v>0</v>
      </c>
      <c r="Y68" s="127">
        <f>IF(K68-M68-S68&lt;'Motore 2022'!$H$30,(Ripartizione!K68-Ripartizione!M68-Ripartizione!S68),'Motore 2022'!$H$30)</f>
        <v>0</v>
      </c>
      <c r="Z68" s="127">
        <f>IF(L68-N68-T68&lt;'Motore 2021'!$H$30,(Ripartizione!L68-Ripartizione!N68-Ripartizione!T68),'Motore 2021'!$H$30)</f>
        <v>0</v>
      </c>
      <c r="AA68" s="127">
        <f t="shared" si="34"/>
        <v>0</v>
      </c>
      <c r="AB68" s="127">
        <f t="shared" si="35"/>
        <v>0</v>
      </c>
      <c r="AC68" s="127">
        <f>ROUND(AA68*'Motore 2022'!$E$30,2)</f>
        <v>0</v>
      </c>
      <c r="AD68" s="127">
        <f>ROUND(AB68*'Motore 2021'!$E$30,2)</f>
        <v>0</v>
      </c>
      <c r="AE68" s="127">
        <f>IF((K68-M68-S68-Y68)&lt;'Motore 2022'!$H$31, (K68-M68-S68-Y68),'Motore 2022'!$H$31)</f>
        <v>0</v>
      </c>
      <c r="AF68" s="127">
        <f>IF((L68-N68-T68-Z68)&lt;'Motore 2021'!$H$31, (L68-N68-T68-Z68),'Motore 2021'!$H$31)</f>
        <v>0</v>
      </c>
      <c r="AG68" s="127">
        <f t="shared" si="36"/>
        <v>0</v>
      </c>
      <c r="AH68" s="127">
        <f t="shared" si="37"/>
        <v>0</v>
      </c>
      <c r="AI68" s="127">
        <f>ROUND(AG68*'Motore 2022'!$E$31,2)</f>
        <v>0</v>
      </c>
      <c r="AJ68" s="127">
        <f>ROUND(AH68*'Motore 2021'!$E$31,2)</f>
        <v>0</v>
      </c>
      <c r="AK68" s="127">
        <f t="shared" si="17"/>
        <v>0</v>
      </c>
      <c r="AL68" s="127">
        <f t="shared" si="18"/>
        <v>0</v>
      </c>
      <c r="AM68" s="127">
        <f t="shared" si="38"/>
        <v>0</v>
      </c>
      <c r="AN68" s="127">
        <f t="shared" si="39"/>
        <v>0</v>
      </c>
      <c r="AO68" s="127">
        <f>ROUND(AM68*'Motore 2022'!$E$32,2)</f>
        <v>0</v>
      </c>
      <c r="AP68" s="127">
        <f>ROUND(AN68*'Motore 2021'!$E$32,2)</f>
        <v>0</v>
      </c>
      <c r="AQ68" s="50">
        <f>IF(B68&lt;&gt;0,((Q68+R68)*Ripartizione!B68),Q68+R68)</f>
        <v>0</v>
      </c>
      <c r="AR68" s="50">
        <f>IF(B68&lt;&gt;0,((Ripartizione!B68*W68)+(Ripartizione!B68*X68)), W68+X68)</f>
        <v>0</v>
      </c>
      <c r="AS68" s="50">
        <f t="shared" si="19"/>
        <v>0</v>
      </c>
      <c r="AT68" s="50">
        <f>IF(B68&lt;&gt;0,((Ripartizione!B68*AI68)+(Ripartizione!B68*AJ68)), AI68+AJ68)</f>
        <v>0</v>
      </c>
      <c r="AU68" s="50">
        <f>IF(B68&lt;&gt;0,((Ripartizione!B68*AO68)+(Ripartizione!B68*AP68)), AO68+AP68)</f>
        <v>0</v>
      </c>
      <c r="AV68" s="50">
        <f t="shared" si="20"/>
        <v>0</v>
      </c>
      <c r="AW68" s="50">
        <f t="shared" si="21"/>
        <v>0</v>
      </c>
      <c r="AX68" s="50">
        <f>IF($C$18="SI",((C68*'Motore 2021'!$B$35) + (D68*'Motore 2021'!$B$35)),0)</f>
        <v>0</v>
      </c>
      <c r="AY68" s="51">
        <f>IF($C$18="SI",((C68*'Motore 2021'!$B$35)+(C68*'Motore 2021'!$B$35)*10% + (D68*'Motore 2021'!$B$35)+(D68*'Motore 2021'!$B$35)*10%),0)</f>
        <v>0</v>
      </c>
      <c r="AZ68" s="81">
        <f>IF($C$18="SI",(((C68*'Motore 2021'!$B$38))+((D68*'Motore 2021'!$B$38))),0)</f>
        <v>0</v>
      </c>
      <c r="BA68" s="51">
        <f>IF($C$18="SI",(((C68*'Motore 2021'!$B$38)+((C68*'Motore 2021'!$B$38)*10%))+((D68*'Motore 2021'!$B$38)+((D68*'Motore 2021'!$B$38)*10%))),0)</f>
        <v>0</v>
      </c>
      <c r="BB68" s="51">
        <f t="shared" si="22"/>
        <v>0</v>
      </c>
      <c r="BC68" s="85">
        <f t="shared" si="23"/>
        <v>0</v>
      </c>
      <c r="BD68" s="85">
        <f>IF($C$18="SI",(C68*3*('Motore 2021'!$B$41+'Motore 2021'!$B$42+'Motore 2021'!$B$43+'Motore 2021'!$B$44)),(C68*1*('Motore 2021'!$B$41+'Motore 2021'!$B$42+'Motore 2021'!$B$43+'Motore 2021'!$B$44)))</f>
        <v>0</v>
      </c>
      <c r="BE68" s="86">
        <f>IF($C$18="SI",(D68*3*('Motore 2021'!$B$41+'Motore 2021'!$B$42+'Motore 2021'!$D$43+'Motore 2021'!$B$44)),(D68*1*('Motore 2021'!$B$41+'Motore 2021'!$B$42+'Motore 2021'!$D$43+'Motore 2021'!$B$44)))</f>
        <v>0</v>
      </c>
      <c r="BF68" s="85">
        <f>IF($C$18="SI",(C68*3*('Motore 2021'!$B$41+'Motore 2021'!$B$42+'Motore 2021'!$B$43+'Motore 2021'!$B$44))+((C68*3*('Motore 2021'!$B$41+'Motore 2021'!$B$42+'Motore 2021'!$B$43+'Motore 2021'!$B$44))*10%),(C68*1*('Motore 2021'!$B$41+'Motore 2021'!$B$42+'Motore 2021'!$B$43+'Motore 2021'!$B$44))+((C68*1*('Motore 2021'!$B$41+'Motore 2021'!$B$42+'Motore 2021'!$B$43+'Motore 2021'!$B$44))*10%))</f>
        <v>0</v>
      </c>
      <c r="BG68" s="85">
        <f>IF($C$18="SI",(D68*3*('Motore 2021'!$B$41+'Motore 2021'!$B$42+'Motore 2021'!$D$43+'Motore 2021'!$B$44))+((D68*3*('Motore 2021'!$B$41+'Motore 2021'!$B$42+'Motore 2021'!$D$43+'Motore 2021'!$B$44))*10%),(D68*1*('Motore 2021'!$B$41+'Motore 2021'!$B$42+'Motore 2021'!$D$43+'Motore 2021'!$B$44))+((D68*1*('Motore 2021'!$B$41+'Motore 2021'!$B$42+'Motore 2021'!$D$43+'Motore 2021'!$B$44))*10%))</f>
        <v>0</v>
      </c>
      <c r="BH68" s="85">
        <f t="shared" si="24"/>
        <v>0</v>
      </c>
      <c r="BI68" s="85">
        <f t="shared" si="25"/>
        <v>0</v>
      </c>
      <c r="BJ68" s="85">
        <f>IF(H68&lt;&gt;0,IF($C$18="SI",((('Motore 2022'!$B$47+'Motore 2022'!$B$50+'Motore 2022'!$B$53)/365)*$F$15)+(((('Motore 2022'!$B$47+'Motore 2022'!$B$50+'Motore 2021'!$B$53)/365)*$F$15)*10%),(('Motore 2022'!$B$53/365)*$F$15)+(('Motore 2022'!$B$53/365)*$F$15)*10%),0)</f>
        <v>0</v>
      </c>
      <c r="BK68" s="85">
        <f>IF(H68&lt;&gt;0,IF($C$18="SI",((('Motore 2021'!$B$47+'Motore 2021'!$B$50+'Motore 2021'!$B$53)/365)*$F$14)+(((('Motore 2021'!$B$47+'Motore 2021'!$B$50+'Motore 2021'!$B$53)/365)*$F$14)*10%),(('Motore 2021'!$B$53/365)*$F$14)+(('Motore 2021'!$B$53/365)*$F$14)*10%),0)</f>
        <v>0</v>
      </c>
      <c r="BL68" s="85">
        <f>IF(H68&lt;&gt;0,IF($C$18="SI",((('Motore 2022'!$B$47+'Motore 2022'!$B$50+'Motore 2022'!$B$53)/365)*$F$15),(('Motore 2022'!$B$53/365)*$F$15)),0)</f>
        <v>0</v>
      </c>
      <c r="BM68" s="85">
        <f>IF(H68&lt;&gt;0,IF($C$18="SI",((('Motore 2021'!$B$47+'Motore 2021'!$B$50+'Motore 2021'!$B$53)/365)*$F$14),(('Motore 2021'!$B$53/365)*$F$14)),0)</f>
        <v>0</v>
      </c>
      <c r="BN68" s="85">
        <f t="shared" si="26"/>
        <v>0</v>
      </c>
      <c r="BO68" s="87">
        <f t="shared" si="27"/>
        <v>0</v>
      </c>
      <c r="BP68" s="41"/>
    </row>
    <row r="69" spans="1:68" x14ac:dyDescent="0.3">
      <c r="A69" s="75" t="s">
        <v>103</v>
      </c>
      <c r="B69" s="52">
        <v>0</v>
      </c>
      <c r="C69" s="52">
        <v>0</v>
      </c>
      <c r="D69" s="52">
        <v>0</v>
      </c>
      <c r="E69" s="52">
        <f t="shared" si="12"/>
        <v>0</v>
      </c>
      <c r="F69" s="58" t="s">
        <v>8</v>
      </c>
      <c r="G69" s="72">
        <f t="shared" si="13"/>
        <v>0</v>
      </c>
      <c r="H69" s="72">
        <f t="shared" si="14"/>
        <v>0</v>
      </c>
      <c r="I69" s="73">
        <f t="shared" si="15"/>
        <v>0</v>
      </c>
      <c r="J69" s="73">
        <f t="shared" si="16"/>
        <v>0</v>
      </c>
      <c r="K69" s="74">
        <f t="shared" si="28"/>
        <v>0</v>
      </c>
      <c r="L69" s="74">
        <f t="shared" si="29"/>
        <v>0</v>
      </c>
      <c r="M69" s="127">
        <f>IF(K69&lt;'Motore 2022'!$H$28,Ripartizione!K69,'Motore 2022'!$H$28)</f>
        <v>0</v>
      </c>
      <c r="N69" s="127">
        <f>IF(L69&lt;'Motore 2021'!$H$28,Ripartizione!L69,'Motore 2021'!$H$28)</f>
        <v>0</v>
      </c>
      <c r="O69" s="127">
        <f t="shared" si="30"/>
        <v>0</v>
      </c>
      <c r="P69" s="127">
        <f t="shared" si="31"/>
        <v>0</v>
      </c>
      <c r="Q69" s="127">
        <f>ROUND(O69*'Motore 2022'!$E$28,2)</f>
        <v>0</v>
      </c>
      <c r="R69" s="127">
        <f>ROUND(P69*'Motore 2021'!$E$28,2)</f>
        <v>0</v>
      </c>
      <c r="S69" s="127">
        <f>IF((K69-M69)&lt;'Motore 2022'!$H$29,(K69-M69),'Motore 2022'!$H$29)</f>
        <v>0</v>
      </c>
      <c r="T69" s="127">
        <f>IF((L69-N69)&lt;'Motore 2021'!$H$29,(L69-N69),'Motore 2021'!$H$29)</f>
        <v>0</v>
      </c>
      <c r="U69" s="127">
        <f t="shared" si="32"/>
        <v>0</v>
      </c>
      <c r="V69" s="127">
        <f t="shared" si="33"/>
        <v>0</v>
      </c>
      <c r="W69" s="127">
        <f>ROUND(U69*'Motore 2022'!$E$29,2)</f>
        <v>0</v>
      </c>
      <c r="X69" s="127">
        <f>ROUND(V69*'Motore 2021'!$E$29,2)</f>
        <v>0</v>
      </c>
      <c r="Y69" s="127">
        <f>IF(K69-M69-S69&lt;'Motore 2022'!$H$30,(Ripartizione!K69-Ripartizione!M69-Ripartizione!S69),'Motore 2022'!$H$30)</f>
        <v>0</v>
      </c>
      <c r="Z69" s="127">
        <f>IF(L69-N69-T69&lt;'Motore 2021'!$H$30,(Ripartizione!L69-Ripartizione!N69-Ripartizione!T69),'Motore 2021'!$H$30)</f>
        <v>0</v>
      </c>
      <c r="AA69" s="127">
        <f t="shared" si="34"/>
        <v>0</v>
      </c>
      <c r="AB69" s="127">
        <f t="shared" si="35"/>
        <v>0</v>
      </c>
      <c r="AC69" s="127">
        <f>ROUND(AA69*'Motore 2022'!$E$30,2)</f>
        <v>0</v>
      </c>
      <c r="AD69" s="127">
        <f>ROUND(AB69*'Motore 2021'!$E$30,2)</f>
        <v>0</v>
      </c>
      <c r="AE69" s="127">
        <f>IF((K69-M69-S69-Y69)&lt;'Motore 2022'!$H$31, (K69-M69-S69-Y69),'Motore 2022'!$H$31)</f>
        <v>0</v>
      </c>
      <c r="AF69" s="127">
        <f>IF((L69-N69-T69-Z69)&lt;'Motore 2021'!$H$31, (L69-N69-T69-Z69),'Motore 2021'!$H$31)</f>
        <v>0</v>
      </c>
      <c r="AG69" s="127">
        <f t="shared" si="36"/>
        <v>0</v>
      </c>
      <c r="AH69" s="127">
        <f t="shared" si="37"/>
        <v>0</v>
      </c>
      <c r="AI69" s="127">
        <f>ROUND(AG69*'Motore 2022'!$E$31,2)</f>
        <v>0</v>
      </c>
      <c r="AJ69" s="127">
        <f>ROUND(AH69*'Motore 2021'!$E$31,2)</f>
        <v>0</v>
      </c>
      <c r="AK69" s="127">
        <f t="shared" si="17"/>
        <v>0</v>
      </c>
      <c r="AL69" s="127">
        <f t="shared" si="18"/>
        <v>0</v>
      </c>
      <c r="AM69" s="127">
        <f t="shared" si="38"/>
        <v>0</v>
      </c>
      <c r="AN69" s="127">
        <f t="shared" si="39"/>
        <v>0</v>
      </c>
      <c r="AO69" s="127">
        <f>ROUND(AM69*'Motore 2022'!$E$32,2)</f>
        <v>0</v>
      </c>
      <c r="AP69" s="127">
        <f>ROUND(AN69*'Motore 2021'!$E$32,2)</f>
        <v>0</v>
      </c>
      <c r="AQ69" s="50">
        <f>IF(B69&lt;&gt;0,((Q69+R69)*Ripartizione!B69),Q69+R69)</f>
        <v>0</v>
      </c>
      <c r="AR69" s="50">
        <f>IF(B69&lt;&gt;0,((Ripartizione!B69*W69)+(Ripartizione!B69*X69)), W69+X69)</f>
        <v>0</v>
      </c>
      <c r="AS69" s="50">
        <f t="shared" si="19"/>
        <v>0</v>
      </c>
      <c r="AT69" s="50">
        <f>IF(B69&lt;&gt;0,((Ripartizione!B69*AI69)+(Ripartizione!B69*AJ69)), AI69+AJ69)</f>
        <v>0</v>
      </c>
      <c r="AU69" s="50">
        <f>IF(B69&lt;&gt;0,((Ripartizione!B69*AO69)+(Ripartizione!B69*AP69)), AO69+AP69)</f>
        <v>0</v>
      </c>
      <c r="AV69" s="50">
        <f t="shared" si="20"/>
        <v>0</v>
      </c>
      <c r="AW69" s="50">
        <f t="shared" si="21"/>
        <v>0</v>
      </c>
      <c r="AX69" s="50">
        <f>IF($C$18="SI",((C69*'Motore 2021'!$B$35) + (D69*'Motore 2021'!$B$35)),0)</f>
        <v>0</v>
      </c>
      <c r="AY69" s="51">
        <f>IF($C$18="SI",((C69*'Motore 2021'!$B$35)+(C69*'Motore 2021'!$B$35)*10% + (D69*'Motore 2021'!$B$35)+(D69*'Motore 2021'!$B$35)*10%),0)</f>
        <v>0</v>
      </c>
      <c r="AZ69" s="81">
        <f>IF($C$18="SI",(((C69*'Motore 2021'!$B$38))+((D69*'Motore 2021'!$B$38))),0)</f>
        <v>0</v>
      </c>
      <c r="BA69" s="51">
        <f>IF($C$18="SI",(((C69*'Motore 2021'!$B$38)+((C69*'Motore 2021'!$B$38)*10%))+((D69*'Motore 2021'!$B$38)+((D69*'Motore 2021'!$B$38)*10%))),0)</f>
        <v>0</v>
      </c>
      <c r="BB69" s="51">
        <f t="shared" si="22"/>
        <v>0</v>
      </c>
      <c r="BC69" s="85">
        <f t="shared" si="23"/>
        <v>0</v>
      </c>
      <c r="BD69" s="85">
        <f>IF($C$18="SI",(C69*3*('Motore 2021'!$B$41+'Motore 2021'!$B$42+'Motore 2021'!$B$43+'Motore 2021'!$B$44)),(C69*1*('Motore 2021'!$B$41+'Motore 2021'!$B$42+'Motore 2021'!$B$43+'Motore 2021'!$B$44)))</f>
        <v>0</v>
      </c>
      <c r="BE69" s="86">
        <f>IF($C$18="SI",(D69*3*('Motore 2021'!$B$41+'Motore 2021'!$B$42+'Motore 2021'!$D$43+'Motore 2021'!$B$44)),(D69*1*('Motore 2021'!$B$41+'Motore 2021'!$B$42+'Motore 2021'!$D$43+'Motore 2021'!$B$44)))</f>
        <v>0</v>
      </c>
      <c r="BF69" s="85">
        <f>IF($C$18="SI",(C69*3*('Motore 2021'!$B$41+'Motore 2021'!$B$42+'Motore 2021'!$B$43+'Motore 2021'!$B$44))+((C69*3*('Motore 2021'!$B$41+'Motore 2021'!$B$42+'Motore 2021'!$B$43+'Motore 2021'!$B$44))*10%),(C69*1*('Motore 2021'!$B$41+'Motore 2021'!$B$42+'Motore 2021'!$B$43+'Motore 2021'!$B$44))+((C69*1*('Motore 2021'!$B$41+'Motore 2021'!$B$42+'Motore 2021'!$B$43+'Motore 2021'!$B$44))*10%))</f>
        <v>0</v>
      </c>
      <c r="BG69" s="85">
        <f>IF($C$18="SI",(D69*3*('Motore 2021'!$B$41+'Motore 2021'!$B$42+'Motore 2021'!$D$43+'Motore 2021'!$B$44))+((D69*3*('Motore 2021'!$B$41+'Motore 2021'!$B$42+'Motore 2021'!$D$43+'Motore 2021'!$B$44))*10%),(D69*1*('Motore 2021'!$B$41+'Motore 2021'!$B$42+'Motore 2021'!$D$43+'Motore 2021'!$B$44))+((D69*1*('Motore 2021'!$B$41+'Motore 2021'!$B$42+'Motore 2021'!$D$43+'Motore 2021'!$B$44))*10%))</f>
        <v>0</v>
      </c>
      <c r="BH69" s="85">
        <f t="shared" si="24"/>
        <v>0</v>
      </c>
      <c r="BI69" s="85">
        <f t="shared" si="25"/>
        <v>0</v>
      </c>
      <c r="BJ69" s="85">
        <f>IF(H69&lt;&gt;0,IF($C$18="SI",((('Motore 2022'!$B$47+'Motore 2022'!$B$50+'Motore 2022'!$B$53)/365)*$F$15)+(((('Motore 2022'!$B$47+'Motore 2022'!$B$50+'Motore 2021'!$B$53)/365)*$F$15)*10%),(('Motore 2022'!$B$53/365)*$F$15)+(('Motore 2022'!$B$53/365)*$F$15)*10%),0)</f>
        <v>0</v>
      </c>
      <c r="BK69" s="85">
        <f>IF(H69&lt;&gt;0,IF($C$18="SI",((('Motore 2021'!$B$47+'Motore 2021'!$B$50+'Motore 2021'!$B$53)/365)*$F$14)+(((('Motore 2021'!$B$47+'Motore 2021'!$B$50+'Motore 2021'!$B$53)/365)*$F$14)*10%),(('Motore 2021'!$B$53/365)*$F$14)+(('Motore 2021'!$B$53/365)*$F$14)*10%),0)</f>
        <v>0</v>
      </c>
      <c r="BL69" s="85">
        <f>IF(H69&lt;&gt;0,IF($C$18="SI",((('Motore 2022'!$B$47+'Motore 2022'!$B$50+'Motore 2022'!$B$53)/365)*$F$15),(('Motore 2022'!$B$53/365)*$F$15)),0)</f>
        <v>0</v>
      </c>
      <c r="BM69" s="85">
        <f>IF(H69&lt;&gt;0,IF($C$18="SI",((('Motore 2021'!$B$47+'Motore 2021'!$B$50+'Motore 2021'!$B$53)/365)*$F$14),(('Motore 2021'!$B$53/365)*$F$14)),0)</f>
        <v>0</v>
      </c>
      <c r="BN69" s="85">
        <f t="shared" si="26"/>
        <v>0</v>
      </c>
      <c r="BO69" s="87">
        <f t="shared" si="27"/>
        <v>0</v>
      </c>
      <c r="BP69" s="41"/>
    </row>
    <row r="70" spans="1:68" x14ac:dyDescent="0.3">
      <c r="A70" s="75" t="s">
        <v>104</v>
      </c>
      <c r="B70" s="52">
        <v>0</v>
      </c>
      <c r="C70" s="52">
        <v>0</v>
      </c>
      <c r="D70" s="52">
        <v>0</v>
      </c>
      <c r="E70" s="52">
        <f t="shared" si="12"/>
        <v>0</v>
      </c>
      <c r="F70" s="58" t="s">
        <v>8</v>
      </c>
      <c r="G70" s="72">
        <f t="shared" si="13"/>
        <v>0</v>
      </c>
      <c r="H70" s="72">
        <f t="shared" si="14"/>
        <v>0</v>
      </c>
      <c r="I70" s="73">
        <f t="shared" si="15"/>
        <v>0</v>
      </c>
      <c r="J70" s="73">
        <f t="shared" si="16"/>
        <v>0</v>
      </c>
      <c r="K70" s="74">
        <f t="shared" si="28"/>
        <v>0</v>
      </c>
      <c r="L70" s="74">
        <f t="shared" si="29"/>
        <v>0</v>
      </c>
      <c r="M70" s="127">
        <f>IF(K70&lt;'Motore 2022'!$H$28,Ripartizione!K70,'Motore 2022'!$H$28)</f>
        <v>0</v>
      </c>
      <c r="N70" s="127">
        <f>IF(L70&lt;'Motore 2021'!$H$28,Ripartizione!L70,'Motore 2021'!$H$28)</f>
        <v>0</v>
      </c>
      <c r="O70" s="127">
        <f t="shared" si="30"/>
        <v>0</v>
      </c>
      <c r="P70" s="127">
        <f t="shared" si="31"/>
        <v>0</v>
      </c>
      <c r="Q70" s="127">
        <f>ROUND(O70*'Motore 2022'!$E$28,2)</f>
        <v>0</v>
      </c>
      <c r="R70" s="127">
        <f>ROUND(P70*'Motore 2021'!$E$28,2)</f>
        <v>0</v>
      </c>
      <c r="S70" s="127">
        <f>IF((K70-M70)&lt;'Motore 2022'!$H$29,(K70-M70),'Motore 2022'!$H$29)</f>
        <v>0</v>
      </c>
      <c r="T70" s="127">
        <f>IF((L70-N70)&lt;'Motore 2021'!$H$29,(L70-N70),'Motore 2021'!$H$29)</f>
        <v>0</v>
      </c>
      <c r="U70" s="127">
        <f t="shared" si="32"/>
        <v>0</v>
      </c>
      <c r="V70" s="127">
        <f t="shared" si="33"/>
        <v>0</v>
      </c>
      <c r="W70" s="127">
        <f>ROUND(U70*'Motore 2022'!$E$29,2)</f>
        <v>0</v>
      </c>
      <c r="X70" s="127">
        <f>ROUND(V70*'Motore 2021'!$E$29,2)</f>
        <v>0</v>
      </c>
      <c r="Y70" s="127">
        <f>IF(K70-M70-S70&lt;'Motore 2022'!$H$30,(Ripartizione!K70-Ripartizione!M70-Ripartizione!S70),'Motore 2022'!$H$30)</f>
        <v>0</v>
      </c>
      <c r="Z70" s="127">
        <f>IF(L70-N70-T70&lt;'Motore 2021'!$H$30,(Ripartizione!L70-Ripartizione!N70-Ripartizione!T70),'Motore 2021'!$H$30)</f>
        <v>0</v>
      </c>
      <c r="AA70" s="127">
        <f t="shared" si="34"/>
        <v>0</v>
      </c>
      <c r="AB70" s="127">
        <f t="shared" si="35"/>
        <v>0</v>
      </c>
      <c r="AC70" s="127">
        <f>ROUND(AA70*'Motore 2022'!$E$30,2)</f>
        <v>0</v>
      </c>
      <c r="AD70" s="127">
        <f>ROUND(AB70*'Motore 2021'!$E$30,2)</f>
        <v>0</v>
      </c>
      <c r="AE70" s="127">
        <f>IF((K70-M70-S70-Y70)&lt;'Motore 2022'!$H$31, (K70-M70-S70-Y70),'Motore 2022'!$H$31)</f>
        <v>0</v>
      </c>
      <c r="AF70" s="127">
        <f>IF((L70-N70-T70-Z70)&lt;'Motore 2021'!$H$31, (L70-N70-T70-Z70),'Motore 2021'!$H$31)</f>
        <v>0</v>
      </c>
      <c r="AG70" s="127">
        <f t="shared" si="36"/>
        <v>0</v>
      </c>
      <c r="AH70" s="127">
        <f t="shared" si="37"/>
        <v>0</v>
      </c>
      <c r="AI70" s="127">
        <f>ROUND(AG70*'Motore 2022'!$E$31,2)</f>
        <v>0</v>
      </c>
      <c r="AJ70" s="127">
        <f>ROUND(AH70*'Motore 2021'!$E$31,2)</f>
        <v>0</v>
      </c>
      <c r="AK70" s="127">
        <f t="shared" si="17"/>
        <v>0</v>
      </c>
      <c r="AL70" s="127">
        <f t="shared" si="18"/>
        <v>0</v>
      </c>
      <c r="AM70" s="127">
        <f t="shared" si="38"/>
        <v>0</v>
      </c>
      <c r="AN70" s="127">
        <f t="shared" si="39"/>
        <v>0</v>
      </c>
      <c r="AO70" s="127">
        <f>ROUND(AM70*'Motore 2022'!$E$32,2)</f>
        <v>0</v>
      </c>
      <c r="AP70" s="127">
        <f>ROUND(AN70*'Motore 2021'!$E$32,2)</f>
        <v>0</v>
      </c>
      <c r="AQ70" s="50">
        <f>IF(B70&lt;&gt;0,((Q70+R70)*Ripartizione!B70),Q70+R70)</f>
        <v>0</v>
      </c>
      <c r="AR70" s="50">
        <f>IF(B70&lt;&gt;0,((Ripartizione!B70*W70)+(Ripartizione!B70*X70)), W70+X70)</f>
        <v>0</v>
      </c>
      <c r="AS70" s="50">
        <f t="shared" si="19"/>
        <v>0</v>
      </c>
      <c r="AT70" s="50">
        <f>IF(B70&lt;&gt;0,((Ripartizione!B70*AI70)+(Ripartizione!B70*AJ70)), AI70+AJ70)</f>
        <v>0</v>
      </c>
      <c r="AU70" s="50">
        <f>IF(B70&lt;&gt;0,((Ripartizione!B70*AO70)+(Ripartizione!B70*AP70)), AO70+AP70)</f>
        <v>0</v>
      </c>
      <c r="AV70" s="50">
        <f t="shared" si="20"/>
        <v>0</v>
      </c>
      <c r="AW70" s="50">
        <f t="shared" si="21"/>
        <v>0</v>
      </c>
      <c r="AX70" s="50">
        <f>IF($C$18="SI",((C70*'Motore 2021'!$B$35) + (D70*'Motore 2021'!$B$35)),0)</f>
        <v>0</v>
      </c>
      <c r="AY70" s="51">
        <f>IF($C$18="SI",((C70*'Motore 2021'!$B$35)+(C70*'Motore 2021'!$B$35)*10% + (D70*'Motore 2021'!$B$35)+(D70*'Motore 2021'!$B$35)*10%),0)</f>
        <v>0</v>
      </c>
      <c r="AZ70" s="81">
        <f>IF($C$18="SI",(((C70*'Motore 2021'!$B$38))+((D70*'Motore 2021'!$B$38))),0)</f>
        <v>0</v>
      </c>
      <c r="BA70" s="51">
        <f>IF($C$18="SI",(((C70*'Motore 2021'!$B$38)+((C70*'Motore 2021'!$B$38)*10%))+((D70*'Motore 2021'!$B$38)+((D70*'Motore 2021'!$B$38)*10%))),0)</f>
        <v>0</v>
      </c>
      <c r="BB70" s="51">
        <f t="shared" si="22"/>
        <v>0</v>
      </c>
      <c r="BC70" s="85">
        <f t="shared" si="23"/>
        <v>0</v>
      </c>
      <c r="BD70" s="85">
        <f>IF($C$18="SI",(C70*3*('Motore 2021'!$B$41+'Motore 2021'!$B$42+'Motore 2021'!$B$43+'Motore 2021'!$B$44)),(C70*1*('Motore 2021'!$B$41+'Motore 2021'!$B$42+'Motore 2021'!$B$43+'Motore 2021'!$B$44)))</f>
        <v>0</v>
      </c>
      <c r="BE70" s="86">
        <f>IF($C$18="SI",(D70*3*('Motore 2021'!$B$41+'Motore 2021'!$B$42+'Motore 2021'!$D$43+'Motore 2021'!$B$44)),(D70*1*('Motore 2021'!$B$41+'Motore 2021'!$B$42+'Motore 2021'!$D$43+'Motore 2021'!$B$44)))</f>
        <v>0</v>
      </c>
      <c r="BF70" s="85">
        <f>IF($C$18="SI",(C70*3*('Motore 2021'!$B$41+'Motore 2021'!$B$42+'Motore 2021'!$B$43+'Motore 2021'!$B$44))+((C70*3*('Motore 2021'!$B$41+'Motore 2021'!$B$42+'Motore 2021'!$B$43+'Motore 2021'!$B$44))*10%),(C70*1*('Motore 2021'!$B$41+'Motore 2021'!$B$42+'Motore 2021'!$B$43+'Motore 2021'!$B$44))+((C70*1*('Motore 2021'!$B$41+'Motore 2021'!$B$42+'Motore 2021'!$B$43+'Motore 2021'!$B$44))*10%))</f>
        <v>0</v>
      </c>
      <c r="BG70" s="85">
        <f>IF($C$18="SI",(D70*3*('Motore 2021'!$B$41+'Motore 2021'!$B$42+'Motore 2021'!$D$43+'Motore 2021'!$B$44))+((D70*3*('Motore 2021'!$B$41+'Motore 2021'!$B$42+'Motore 2021'!$D$43+'Motore 2021'!$B$44))*10%),(D70*1*('Motore 2021'!$B$41+'Motore 2021'!$B$42+'Motore 2021'!$D$43+'Motore 2021'!$B$44))+((D70*1*('Motore 2021'!$B$41+'Motore 2021'!$B$42+'Motore 2021'!$D$43+'Motore 2021'!$B$44))*10%))</f>
        <v>0</v>
      </c>
      <c r="BH70" s="85">
        <f t="shared" si="24"/>
        <v>0</v>
      </c>
      <c r="BI70" s="85">
        <f t="shared" si="25"/>
        <v>0</v>
      </c>
      <c r="BJ70" s="85">
        <f>IF(H70&lt;&gt;0,IF($C$18="SI",((('Motore 2022'!$B$47+'Motore 2022'!$B$50+'Motore 2022'!$B$53)/365)*$F$15)+(((('Motore 2022'!$B$47+'Motore 2022'!$B$50+'Motore 2021'!$B$53)/365)*$F$15)*10%),(('Motore 2022'!$B$53/365)*$F$15)+(('Motore 2022'!$B$53/365)*$F$15)*10%),0)</f>
        <v>0</v>
      </c>
      <c r="BK70" s="85">
        <f>IF(H70&lt;&gt;0,IF($C$18="SI",((('Motore 2021'!$B$47+'Motore 2021'!$B$50+'Motore 2021'!$B$53)/365)*$F$14)+(((('Motore 2021'!$B$47+'Motore 2021'!$B$50+'Motore 2021'!$B$53)/365)*$F$14)*10%),(('Motore 2021'!$B$53/365)*$F$14)+(('Motore 2021'!$B$53/365)*$F$14)*10%),0)</f>
        <v>0</v>
      </c>
      <c r="BL70" s="85">
        <f>IF(H70&lt;&gt;0,IF($C$18="SI",((('Motore 2022'!$B$47+'Motore 2022'!$B$50+'Motore 2022'!$B$53)/365)*$F$15),(('Motore 2022'!$B$53/365)*$F$15)),0)</f>
        <v>0</v>
      </c>
      <c r="BM70" s="85">
        <f>IF(H70&lt;&gt;0,IF($C$18="SI",((('Motore 2021'!$B$47+'Motore 2021'!$B$50+'Motore 2021'!$B$53)/365)*$F$14),(('Motore 2021'!$B$53/365)*$F$14)),0)</f>
        <v>0</v>
      </c>
      <c r="BN70" s="85">
        <f t="shared" si="26"/>
        <v>0</v>
      </c>
      <c r="BO70" s="87">
        <f t="shared" si="27"/>
        <v>0</v>
      </c>
      <c r="BP70" s="41"/>
    </row>
    <row r="71" spans="1:68" x14ac:dyDescent="0.3">
      <c r="A71" s="75" t="s">
        <v>105</v>
      </c>
      <c r="B71" s="52">
        <v>0</v>
      </c>
      <c r="C71" s="52">
        <v>0</v>
      </c>
      <c r="D71" s="52">
        <v>0</v>
      </c>
      <c r="E71" s="52">
        <f t="shared" si="12"/>
        <v>0</v>
      </c>
      <c r="F71" s="58" t="s">
        <v>8</v>
      </c>
      <c r="G71" s="72">
        <f t="shared" si="13"/>
        <v>0</v>
      </c>
      <c r="H71" s="72">
        <f t="shared" si="14"/>
        <v>0</v>
      </c>
      <c r="I71" s="73">
        <f t="shared" si="15"/>
        <v>0</v>
      </c>
      <c r="J71" s="73">
        <f t="shared" si="16"/>
        <v>0</v>
      </c>
      <c r="K71" s="74">
        <f t="shared" si="28"/>
        <v>0</v>
      </c>
      <c r="L71" s="74">
        <f t="shared" si="29"/>
        <v>0</v>
      </c>
      <c r="M71" s="127">
        <f>IF(K71&lt;'Motore 2022'!$H$28,Ripartizione!K71,'Motore 2022'!$H$28)</f>
        <v>0</v>
      </c>
      <c r="N71" s="127">
        <f>IF(L71&lt;'Motore 2021'!$H$28,Ripartizione!L71,'Motore 2021'!$H$28)</f>
        <v>0</v>
      </c>
      <c r="O71" s="127">
        <f t="shared" si="30"/>
        <v>0</v>
      </c>
      <c r="P71" s="127">
        <f t="shared" si="31"/>
        <v>0</v>
      </c>
      <c r="Q71" s="127">
        <f>ROUND(O71*'Motore 2022'!$E$28,2)</f>
        <v>0</v>
      </c>
      <c r="R71" s="127">
        <f>ROUND(P71*'Motore 2021'!$E$28,2)</f>
        <v>0</v>
      </c>
      <c r="S71" s="127">
        <f>IF((K71-M71)&lt;'Motore 2022'!$H$29,(K71-M71),'Motore 2022'!$H$29)</f>
        <v>0</v>
      </c>
      <c r="T71" s="127">
        <f>IF((L71-N71)&lt;'Motore 2021'!$H$29,(L71-N71),'Motore 2021'!$H$29)</f>
        <v>0</v>
      </c>
      <c r="U71" s="127">
        <f t="shared" si="32"/>
        <v>0</v>
      </c>
      <c r="V71" s="127">
        <f t="shared" si="33"/>
        <v>0</v>
      </c>
      <c r="W71" s="127">
        <f>ROUND(U71*'Motore 2022'!$E$29,2)</f>
        <v>0</v>
      </c>
      <c r="X71" s="127">
        <f>ROUND(V71*'Motore 2021'!$E$29,2)</f>
        <v>0</v>
      </c>
      <c r="Y71" s="127">
        <f>IF(K71-M71-S71&lt;'Motore 2022'!$H$30,(Ripartizione!K71-Ripartizione!M71-Ripartizione!S71),'Motore 2022'!$H$30)</f>
        <v>0</v>
      </c>
      <c r="Z71" s="127">
        <f>IF(L71-N71-T71&lt;'Motore 2021'!$H$30,(Ripartizione!L71-Ripartizione!N71-Ripartizione!T71),'Motore 2021'!$H$30)</f>
        <v>0</v>
      </c>
      <c r="AA71" s="127">
        <f t="shared" si="34"/>
        <v>0</v>
      </c>
      <c r="AB71" s="127">
        <f t="shared" si="35"/>
        <v>0</v>
      </c>
      <c r="AC71" s="127">
        <f>ROUND(AA71*'Motore 2022'!$E$30,2)</f>
        <v>0</v>
      </c>
      <c r="AD71" s="127">
        <f>ROUND(AB71*'Motore 2021'!$E$30,2)</f>
        <v>0</v>
      </c>
      <c r="AE71" s="127">
        <f>IF((K71-M71-S71-Y71)&lt;'Motore 2022'!$H$31, (K71-M71-S71-Y71),'Motore 2022'!$H$31)</f>
        <v>0</v>
      </c>
      <c r="AF71" s="127">
        <f>IF((L71-N71-T71-Z71)&lt;'Motore 2021'!$H$31, (L71-N71-T71-Z71),'Motore 2021'!$H$31)</f>
        <v>0</v>
      </c>
      <c r="AG71" s="127">
        <f t="shared" si="36"/>
        <v>0</v>
      </c>
      <c r="AH71" s="127">
        <f t="shared" si="37"/>
        <v>0</v>
      </c>
      <c r="AI71" s="127">
        <f>ROUND(AG71*'Motore 2022'!$E$31,2)</f>
        <v>0</v>
      </c>
      <c r="AJ71" s="127">
        <f>ROUND(AH71*'Motore 2021'!$E$31,2)</f>
        <v>0</v>
      </c>
      <c r="AK71" s="127">
        <f t="shared" si="17"/>
        <v>0</v>
      </c>
      <c r="AL71" s="127">
        <f t="shared" si="18"/>
        <v>0</v>
      </c>
      <c r="AM71" s="127">
        <f t="shared" si="38"/>
        <v>0</v>
      </c>
      <c r="AN71" s="127">
        <f t="shared" si="39"/>
        <v>0</v>
      </c>
      <c r="AO71" s="127">
        <f>ROUND(AM71*'Motore 2022'!$E$32,2)</f>
        <v>0</v>
      </c>
      <c r="AP71" s="127">
        <f>ROUND(AN71*'Motore 2021'!$E$32,2)</f>
        <v>0</v>
      </c>
      <c r="AQ71" s="50">
        <f>IF(B71&lt;&gt;0,((Q71+R71)*Ripartizione!B71),Q71+R71)</f>
        <v>0</v>
      </c>
      <c r="AR71" s="50">
        <f>IF(B71&lt;&gt;0,((Ripartizione!B71*W71)+(Ripartizione!B71*X71)), W71+X71)</f>
        <v>0</v>
      </c>
      <c r="AS71" s="50">
        <f t="shared" si="19"/>
        <v>0</v>
      </c>
      <c r="AT71" s="50">
        <f>IF(B71&lt;&gt;0,((Ripartizione!B71*AI71)+(Ripartizione!B71*AJ71)), AI71+AJ71)</f>
        <v>0</v>
      </c>
      <c r="AU71" s="50">
        <f>IF(B71&lt;&gt;0,((Ripartizione!B71*AO71)+(Ripartizione!B71*AP71)), AO71+AP71)</f>
        <v>0</v>
      </c>
      <c r="AV71" s="50">
        <f t="shared" si="20"/>
        <v>0</v>
      </c>
      <c r="AW71" s="50">
        <f t="shared" si="21"/>
        <v>0</v>
      </c>
      <c r="AX71" s="50">
        <f>IF($C$18="SI",((C71*'Motore 2021'!$B$35) + (D71*'Motore 2021'!$B$35)),0)</f>
        <v>0</v>
      </c>
      <c r="AY71" s="51">
        <f>IF($C$18="SI",((C71*'Motore 2021'!$B$35)+(C71*'Motore 2021'!$B$35)*10% + (D71*'Motore 2021'!$B$35)+(D71*'Motore 2021'!$B$35)*10%),0)</f>
        <v>0</v>
      </c>
      <c r="AZ71" s="81">
        <f>IF($C$18="SI",(((C71*'Motore 2021'!$B$38))+((D71*'Motore 2021'!$B$38))),0)</f>
        <v>0</v>
      </c>
      <c r="BA71" s="51">
        <f>IF($C$18="SI",(((C71*'Motore 2021'!$B$38)+((C71*'Motore 2021'!$B$38)*10%))+((D71*'Motore 2021'!$B$38)+((D71*'Motore 2021'!$B$38)*10%))),0)</f>
        <v>0</v>
      </c>
      <c r="BB71" s="51">
        <f t="shared" si="22"/>
        <v>0</v>
      </c>
      <c r="BC71" s="85">
        <f t="shared" si="23"/>
        <v>0</v>
      </c>
      <c r="BD71" s="85">
        <f>IF($C$18="SI",(C71*3*('Motore 2021'!$B$41+'Motore 2021'!$B$42+'Motore 2021'!$B$43+'Motore 2021'!$B$44)),(C71*1*('Motore 2021'!$B$41+'Motore 2021'!$B$42+'Motore 2021'!$B$43+'Motore 2021'!$B$44)))</f>
        <v>0</v>
      </c>
      <c r="BE71" s="86">
        <f>IF($C$18="SI",(D71*3*('Motore 2021'!$B$41+'Motore 2021'!$B$42+'Motore 2021'!$D$43+'Motore 2021'!$B$44)),(D71*1*('Motore 2021'!$B$41+'Motore 2021'!$B$42+'Motore 2021'!$D$43+'Motore 2021'!$B$44)))</f>
        <v>0</v>
      </c>
      <c r="BF71" s="85">
        <f>IF($C$18="SI",(C71*3*('Motore 2021'!$B$41+'Motore 2021'!$B$42+'Motore 2021'!$B$43+'Motore 2021'!$B$44))+((C71*3*('Motore 2021'!$B$41+'Motore 2021'!$B$42+'Motore 2021'!$B$43+'Motore 2021'!$B$44))*10%),(C71*1*('Motore 2021'!$B$41+'Motore 2021'!$B$42+'Motore 2021'!$B$43+'Motore 2021'!$B$44))+((C71*1*('Motore 2021'!$B$41+'Motore 2021'!$B$42+'Motore 2021'!$B$43+'Motore 2021'!$B$44))*10%))</f>
        <v>0</v>
      </c>
      <c r="BG71" s="85">
        <f>IF($C$18="SI",(D71*3*('Motore 2021'!$B$41+'Motore 2021'!$B$42+'Motore 2021'!$D$43+'Motore 2021'!$B$44))+((D71*3*('Motore 2021'!$B$41+'Motore 2021'!$B$42+'Motore 2021'!$D$43+'Motore 2021'!$B$44))*10%),(D71*1*('Motore 2021'!$B$41+'Motore 2021'!$B$42+'Motore 2021'!$D$43+'Motore 2021'!$B$44))+((D71*1*('Motore 2021'!$B$41+'Motore 2021'!$B$42+'Motore 2021'!$D$43+'Motore 2021'!$B$44))*10%))</f>
        <v>0</v>
      </c>
      <c r="BH71" s="85">
        <f t="shared" si="24"/>
        <v>0</v>
      </c>
      <c r="BI71" s="85">
        <f t="shared" si="25"/>
        <v>0</v>
      </c>
      <c r="BJ71" s="85">
        <f>IF(H71&lt;&gt;0,IF($C$18="SI",((('Motore 2022'!$B$47+'Motore 2022'!$B$50+'Motore 2022'!$B$53)/365)*$F$15)+(((('Motore 2022'!$B$47+'Motore 2022'!$B$50+'Motore 2021'!$B$53)/365)*$F$15)*10%),(('Motore 2022'!$B$53/365)*$F$15)+(('Motore 2022'!$B$53/365)*$F$15)*10%),0)</f>
        <v>0</v>
      </c>
      <c r="BK71" s="85">
        <f>IF(H71&lt;&gt;0,IF($C$18="SI",((('Motore 2021'!$B$47+'Motore 2021'!$B$50+'Motore 2021'!$B$53)/365)*$F$14)+(((('Motore 2021'!$B$47+'Motore 2021'!$B$50+'Motore 2021'!$B$53)/365)*$F$14)*10%),(('Motore 2021'!$B$53/365)*$F$14)+(('Motore 2021'!$B$53/365)*$F$14)*10%),0)</f>
        <v>0</v>
      </c>
      <c r="BL71" s="85">
        <f>IF(H71&lt;&gt;0,IF($C$18="SI",((('Motore 2022'!$B$47+'Motore 2022'!$B$50+'Motore 2022'!$B$53)/365)*$F$15),(('Motore 2022'!$B$53/365)*$F$15)),0)</f>
        <v>0</v>
      </c>
      <c r="BM71" s="85">
        <f>IF(H71&lt;&gt;0,IF($C$18="SI",((('Motore 2021'!$B$47+'Motore 2021'!$B$50+'Motore 2021'!$B$53)/365)*$F$14),(('Motore 2021'!$B$53/365)*$F$14)),0)</f>
        <v>0</v>
      </c>
      <c r="BN71" s="85">
        <f t="shared" si="26"/>
        <v>0</v>
      </c>
      <c r="BO71" s="87">
        <f t="shared" si="27"/>
        <v>0</v>
      </c>
      <c r="BP71" s="41"/>
    </row>
    <row r="72" spans="1:68" x14ac:dyDescent="0.3">
      <c r="A72" s="75" t="s">
        <v>106</v>
      </c>
      <c r="B72" s="52">
        <v>0</v>
      </c>
      <c r="C72" s="52">
        <v>0</v>
      </c>
      <c r="D72" s="52">
        <v>0</v>
      </c>
      <c r="E72" s="52">
        <f t="shared" si="12"/>
        <v>0</v>
      </c>
      <c r="F72" s="58" t="s">
        <v>8</v>
      </c>
      <c r="G72" s="72">
        <f t="shared" si="13"/>
        <v>0</v>
      </c>
      <c r="H72" s="72">
        <f t="shared" si="14"/>
        <v>0</v>
      </c>
      <c r="I72" s="73">
        <f t="shared" si="15"/>
        <v>0</v>
      </c>
      <c r="J72" s="73">
        <f t="shared" si="16"/>
        <v>0</v>
      </c>
      <c r="K72" s="74">
        <f t="shared" si="28"/>
        <v>0</v>
      </c>
      <c r="L72" s="74">
        <f t="shared" si="29"/>
        <v>0</v>
      </c>
      <c r="M72" s="127">
        <f>IF(K72&lt;'Motore 2022'!$H$28,Ripartizione!K72,'Motore 2022'!$H$28)</f>
        <v>0</v>
      </c>
      <c r="N72" s="127">
        <f>IF(L72&lt;'Motore 2021'!$H$28,Ripartizione!L72,'Motore 2021'!$H$28)</f>
        <v>0</v>
      </c>
      <c r="O72" s="127">
        <f t="shared" si="30"/>
        <v>0</v>
      </c>
      <c r="P72" s="127">
        <f t="shared" si="31"/>
        <v>0</v>
      </c>
      <c r="Q72" s="127">
        <f>ROUND(O72*'Motore 2022'!$E$28,2)</f>
        <v>0</v>
      </c>
      <c r="R72" s="127">
        <f>ROUND(P72*'Motore 2021'!$E$28,2)</f>
        <v>0</v>
      </c>
      <c r="S72" s="127">
        <f>IF((K72-M72)&lt;'Motore 2022'!$H$29,(K72-M72),'Motore 2022'!$H$29)</f>
        <v>0</v>
      </c>
      <c r="T72" s="127">
        <f>IF((L72-N72)&lt;'Motore 2021'!$H$29,(L72-N72),'Motore 2021'!$H$29)</f>
        <v>0</v>
      </c>
      <c r="U72" s="127">
        <f t="shared" si="32"/>
        <v>0</v>
      </c>
      <c r="V72" s="127">
        <f t="shared" si="33"/>
        <v>0</v>
      </c>
      <c r="W72" s="127">
        <f>ROUND(U72*'Motore 2022'!$E$29,2)</f>
        <v>0</v>
      </c>
      <c r="X72" s="127">
        <f>ROUND(V72*'Motore 2021'!$E$29,2)</f>
        <v>0</v>
      </c>
      <c r="Y72" s="127">
        <f>IF(K72-M72-S72&lt;'Motore 2022'!$H$30,(Ripartizione!K72-Ripartizione!M72-Ripartizione!S72),'Motore 2022'!$H$30)</f>
        <v>0</v>
      </c>
      <c r="Z72" s="127">
        <f>IF(L72-N72-T72&lt;'Motore 2021'!$H$30,(Ripartizione!L72-Ripartizione!N72-Ripartizione!T72),'Motore 2021'!$H$30)</f>
        <v>0</v>
      </c>
      <c r="AA72" s="127">
        <f t="shared" si="34"/>
        <v>0</v>
      </c>
      <c r="AB72" s="127">
        <f t="shared" si="35"/>
        <v>0</v>
      </c>
      <c r="AC72" s="127">
        <f>ROUND(AA72*'Motore 2022'!$E$30,2)</f>
        <v>0</v>
      </c>
      <c r="AD72" s="127">
        <f>ROUND(AB72*'Motore 2021'!$E$30,2)</f>
        <v>0</v>
      </c>
      <c r="AE72" s="127">
        <f>IF((K72-M72-S72-Y72)&lt;'Motore 2022'!$H$31, (K72-M72-S72-Y72),'Motore 2022'!$H$31)</f>
        <v>0</v>
      </c>
      <c r="AF72" s="127">
        <f>IF((L72-N72-T72-Z72)&lt;'Motore 2021'!$H$31, (L72-N72-T72-Z72),'Motore 2021'!$H$31)</f>
        <v>0</v>
      </c>
      <c r="AG72" s="127">
        <f t="shared" si="36"/>
        <v>0</v>
      </c>
      <c r="AH72" s="127">
        <f t="shared" si="37"/>
        <v>0</v>
      </c>
      <c r="AI72" s="127">
        <f>ROUND(AG72*'Motore 2022'!$E$31,2)</f>
        <v>0</v>
      </c>
      <c r="AJ72" s="127">
        <f>ROUND(AH72*'Motore 2021'!$E$31,2)</f>
        <v>0</v>
      </c>
      <c r="AK72" s="127">
        <f t="shared" si="17"/>
        <v>0</v>
      </c>
      <c r="AL72" s="127">
        <f t="shared" si="18"/>
        <v>0</v>
      </c>
      <c r="AM72" s="127">
        <f t="shared" si="38"/>
        <v>0</v>
      </c>
      <c r="AN72" s="127">
        <f t="shared" si="39"/>
        <v>0</v>
      </c>
      <c r="AO72" s="127">
        <f>ROUND(AM72*'Motore 2022'!$E$32,2)</f>
        <v>0</v>
      </c>
      <c r="AP72" s="127">
        <f>ROUND(AN72*'Motore 2021'!$E$32,2)</f>
        <v>0</v>
      </c>
      <c r="AQ72" s="50">
        <f>IF(B72&lt;&gt;0,((Q72+R72)*Ripartizione!B72),Q72+R72)</f>
        <v>0</v>
      </c>
      <c r="AR72" s="50">
        <f>IF(B72&lt;&gt;0,((Ripartizione!B72*W72)+(Ripartizione!B72*X72)), W72+X72)</f>
        <v>0</v>
      </c>
      <c r="AS72" s="50">
        <f t="shared" si="19"/>
        <v>0</v>
      </c>
      <c r="AT72" s="50">
        <f>IF(B72&lt;&gt;0,((Ripartizione!B72*AI72)+(Ripartizione!B72*AJ72)), AI72+AJ72)</f>
        <v>0</v>
      </c>
      <c r="AU72" s="50">
        <f>IF(B72&lt;&gt;0,((Ripartizione!B72*AO72)+(Ripartizione!B72*AP72)), AO72+AP72)</f>
        <v>0</v>
      </c>
      <c r="AV72" s="50">
        <f t="shared" si="20"/>
        <v>0</v>
      </c>
      <c r="AW72" s="50">
        <f t="shared" si="21"/>
        <v>0</v>
      </c>
      <c r="AX72" s="50">
        <f>IF($C$18="SI",((C72*'Motore 2021'!$B$35) + (D72*'Motore 2021'!$B$35)),0)</f>
        <v>0</v>
      </c>
      <c r="AY72" s="51">
        <f>IF($C$18="SI",((C72*'Motore 2021'!$B$35)+(C72*'Motore 2021'!$B$35)*10% + (D72*'Motore 2021'!$B$35)+(D72*'Motore 2021'!$B$35)*10%),0)</f>
        <v>0</v>
      </c>
      <c r="AZ72" s="81">
        <f>IF($C$18="SI",(((C72*'Motore 2021'!$B$38))+((D72*'Motore 2021'!$B$38))),0)</f>
        <v>0</v>
      </c>
      <c r="BA72" s="51">
        <f>IF($C$18="SI",(((C72*'Motore 2021'!$B$38)+((C72*'Motore 2021'!$B$38)*10%))+((D72*'Motore 2021'!$B$38)+((D72*'Motore 2021'!$B$38)*10%))),0)</f>
        <v>0</v>
      </c>
      <c r="BB72" s="51">
        <f t="shared" si="22"/>
        <v>0</v>
      </c>
      <c r="BC72" s="85">
        <f t="shared" si="23"/>
        <v>0</v>
      </c>
      <c r="BD72" s="85">
        <f>IF($C$18="SI",(C72*3*('Motore 2021'!$B$41+'Motore 2021'!$B$42+'Motore 2021'!$B$43+'Motore 2021'!$B$44)),(C72*1*('Motore 2021'!$B$41+'Motore 2021'!$B$42+'Motore 2021'!$B$43+'Motore 2021'!$B$44)))</f>
        <v>0</v>
      </c>
      <c r="BE72" s="86">
        <f>IF($C$18="SI",(D72*3*('Motore 2021'!$B$41+'Motore 2021'!$B$42+'Motore 2021'!$D$43+'Motore 2021'!$B$44)),(D72*1*('Motore 2021'!$B$41+'Motore 2021'!$B$42+'Motore 2021'!$D$43+'Motore 2021'!$B$44)))</f>
        <v>0</v>
      </c>
      <c r="BF72" s="85">
        <f>IF($C$18="SI",(C72*3*('Motore 2021'!$B$41+'Motore 2021'!$B$42+'Motore 2021'!$B$43+'Motore 2021'!$B$44))+((C72*3*('Motore 2021'!$B$41+'Motore 2021'!$B$42+'Motore 2021'!$B$43+'Motore 2021'!$B$44))*10%),(C72*1*('Motore 2021'!$B$41+'Motore 2021'!$B$42+'Motore 2021'!$B$43+'Motore 2021'!$B$44))+((C72*1*('Motore 2021'!$B$41+'Motore 2021'!$B$42+'Motore 2021'!$B$43+'Motore 2021'!$B$44))*10%))</f>
        <v>0</v>
      </c>
      <c r="BG72" s="85">
        <f>IF($C$18="SI",(D72*3*('Motore 2021'!$B$41+'Motore 2021'!$B$42+'Motore 2021'!$D$43+'Motore 2021'!$B$44))+((D72*3*('Motore 2021'!$B$41+'Motore 2021'!$B$42+'Motore 2021'!$D$43+'Motore 2021'!$B$44))*10%),(D72*1*('Motore 2021'!$B$41+'Motore 2021'!$B$42+'Motore 2021'!$D$43+'Motore 2021'!$B$44))+((D72*1*('Motore 2021'!$B$41+'Motore 2021'!$B$42+'Motore 2021'!$D$43+'Motore 2021'!$B$44))*10%))</f>
        <v>0</v>
      </c>
      <c r="BH72" s="85">
        <f t="shared" si="24"/>
        <v>0</v>
      </c>
      <c r="BI72" s="85">
        <f t="shared" si="25"/>
        <v>0</v>
      </c>
      <c r="BJ72" s="85">
        <f>IF(H72&lt;&gt;0,IF($C$18="SI",((('Motore 2022'!$B$47+'Motore 2022'!$B$50+'Motore 2022'!$B$53)/365)*$F$15)+(((('Motore 2022'!$B$47+'Motore 2022'!$B$50+'Motore 2021'!$B$53)/365)*$F$15)*10%),(('Motore 2022'!$B$53/365)*$F$15)+(('Motore 2022'!$B$53/365)*$F$15)*10%),0)</f>
        <v>0</v>
      </c>
      <c r="BK72" s="85">
        <f>IF(H72&lt;&gt;0,IF($C$18="SI",((('Motore 2021'!$B$47+'Motore 2021'!$B$50+'Motore 2021'!$B$53)/365)*$F$14)+(((('Motore 2021'!$B$47+'Motore 2021'!$B$50+'Motore 2021'!$B$53)/365)*$F$14)*10%),(('Motore 2021'!$B$53/365)*$F$14)+(('Motore 2021'!$B$53/365)*$F$14)*10%),0)</f>
        <v>0</v>
      </c>
      <c r="BL72" s="85">
        <f>IF(H72&lt;&gt;0,IF($C$18="SI",((('Motore 2022'!$B$47+'Motore 2022'!$B$50+'Motore 2022'!$B$53)/365)*$F$15),(('Motore 2022'!$B$53/365)*$F$15)),0)</f>
        <v>0</v>
      </c>
      <c r="BM72" s="85">
        <f>IF(H72&lt;&gt;0,IF($C$18="SI",((('Motore 2021'!$B$47+'Motore 2021'!$B$50+'Motore 2021'!$B$53)/365)*$F$14),(('Motore 2021'!$B$53/365)*$F$14)),0)</f>
        <v>0</v>
      </c>
      <c r="BN72" s="85">
        <f t="shared" si="26"/>
        <v>0</v>
      </c>
      <c r="BO72" s="87">
        <f t="shared" si="27"/>
        <v>0</v>
      </c>
      <c r="BP72" s="41"/>
    </row>
    <row r="73" spans="1:68" x14ac:dyDescent="0.3">
      <c r="A73" s="75" t="s">
        <v>107</v>
      </c>
      <c r="B73" s="52">
        <v>0</v>
      </c>
      <c r="C73" s="52">
        <v>0</v>
      </c>
      <c r="D73" s="52">
        <v>0</v>
      </c>
      <c r="E73" s="52">
        <f t="shared" si="12"/>
        <v>0</v>
      </c>
      <c r="F73" s="58" t="s">
        <v>8</v>
      </c>
      <c r="G73" s="72">
        <f t="shared" si="13"/>
        <v>0</v>
      </c>
      <c r="H73" s="72">
        <f t="shared" si="14"/>
        <v>0</v>
      </c>
      <c r="I73" s="73">
        <f t="shared" si="15"/>
        <v>0</v>
      </c>
      <c r="J73" s="73">
        <f t="shared" si="16"/>
        <v>0</v>
      </c>
      <c r="K73" s="74">
        <f t="shared" si="28"/>
        <v>0</v>
      </c>
      <c r="L73" s="74">
        <f t="shared" si="29"/>
        <v>0</v>
      </c>
      <c r="M73" s="127">
        <f>IF(K73&lt;'Motore 2022'!$H$28,Ripartizione!K73,'Motore 2022'!$H$28)</f>
        <v>0</v>
      </c>
      <c r="N73" s="127">
        <f>IF(L73&lt;'Motore 2021'!$H$28,Ripartizione!L73,'Motore 2021'!$H$28)</f>
        <v>0</v>
      </c>
      <c r="O73" s="127">
        <f t="shared" si="30"/>
        <v>0</v>
      </c>
      <c r="P73" s="127">
        <f t="shared" si="31"/>
        <v>0</v>
      </c>
      <c r="Q73" s="127">
        <f>ROUND(O73*'Motore 2022'!$E$28,2)</f>
        <v>0</v>
      </c>
      <c r="R73" s="127">
        <f>ROUND(P73*'Motore 2021'!$E$28,2)</f>
        <v>0</v>
      </c>
      <c r="S73" s="127">
        <f>IF((K73-M73)&lt;'Motore 2022'!$H$29,(K73-M73),'Motore 2022'!$H$29)</f>
        <v>0</v>
      </c>
      <c r="T73" s="127">
        <f>IF((L73-N73)&lt;'Motore 2021'!$H$29,(L73-N73),'Motore 2021'!$H$29)</f>
        <v>0</v>
      </c>
      <c r="U73" s="127">
        <f t="shared" si="32"/>
        <v>0</v>
      </c>
      <c r="V73" s="127">
        <f t="shared" si="33"/>
        <v>0</v>
      </c>
      <c r="W73" s="127">
        <f>ROUND(U73*'Motore 2022'!$E$29,2)</f>
        <v>0</v>
      </c>
      <c r="X73" s="127">
        <f>ROUND(V73*'Motore 2021'!$E$29,2)</f>
        <v>0</v>
      </c>
      <c r="Y73" s="127">
        <f>IF(K73-M73-S73&lt;'Motore 2022'!$H$30,(Ripartizione!K73-Ripartizione!M73-Ripartizione!S73),'Motore 2022'!$H$30)</f>
        <v>0</v>
      </c>
      <c r="Z73" s="127">
        <f>IF(L73-N73-T73&lt;'Motore 2021'!$H$30,(Ripartizione!L73-Ripartizione!N73-Ripartizione!T73),'Motore 2021'!$H$30)</f>
        <v>0</v>
      </c>
      <c r="AA73" s="127">
        <f t="shared" si="34"/>
        <v>0</v>
      </c>
      <c r="AB73" s="127">
        <f t="shared" si="35"/>
        <v>0</v>
      </c>
      <c r="AC73" s="127">
        <f>ROUND(AA73*'Motore 2022'!$E$30,2)</f>
        <v>0</v>
      </c>
      <c r="AD73" s="127">
        <f>ROUND(AB73*'Motore 2021'!$E$30,2)</f>
        <v>0</v>
      </c>
      <c r="AE73" s="127">
        <f>IF((K73-M73-S73-Y73)&lt;'Motore 2022'!$H$31, (K73-M73-S73-Y73),'Motore 2022'!$H$31)</f>
        <v>0</v>
      </c>
      <c r="AF73" s="127">
        <f>IF((L73-N73-T73-Z73)&lt;'Motore 2021'!$H$31, (L73-N73-T73-Z73),'Motore 2021'!$H$31)</f>
        <v>0</v>
      </c>
      <c r="AG73" s="127">
        <f t="shared" si="36"/>
        <v>0</v>
      </c>
      <c r="AH73" s="127">
        <f t="shared" si="37"/>
        <v>0</v>
      </c>
      <c r="AI73" s="127">
        <f>ROUND(AG73*'Motore 2022'!$E$31,2)</f>
        <v>0</v>
      </c>
      <c r="AJ73" s="127">
        <f>ROUND(AH73*'Motore 2021'!$E$31,2)</f>
        <v>0</v>
      </c>
      <c r="AK73" s="127">
        <f t="shared" si="17"/>
        <v>0</v>
      </c>
      <c r="AL73" s="127">
        <f t="shared" si="18"/>
        <v>0</v>
      </c>
      <c r="AM73" s="127">
        <f t="shared" si="38"/>
        <v>0</v>
      </c>
      <c r="AN73" s="127">
        <f t="shared" si="39"/>
        <v>0</v>
      </c>
      <c r="AO73" s="127">
        <f>ROUND(AM73*'Motore 2022'!$E$32,2)</f>
        <v>0</v>
      </c>
      <c r="AP73" s="127">
        <f>ROUND(AN73*'Motore 2021'!$E$32,2)</f>
        <v>0</v>
      </c>
      <c r="AQ73" s="50">
        <f>IF(B73&lt;&gt;0,((Q73+R73)*Ripartizione!B73),Q73+R73)</f>
        <v>0</v>
      </c>
      <c r="AR73" s="50">
        <f>IF(B73&lt;&gt;0,((Ripartizione!B73*W73)+(Ripartizione!B73*X73)), W73+X73)</f>
        <v>0</v>
      </c>
      <c r="AS73" s="50">
        <f t="shared" si="19"/>
        <v>0</v>
      </c>
      <c r="AT73" s="50">
        <f>IF(B73&lt;&gt;0,((Ripartizione!B73*AI73)+(Ripartizione!B73*AJ73)), AI73+AJ73)</f>
        <v>0</v>
      </c>
      <c r="AU73" s="50">
        <f>IF(B73&lt;&gt;0,((Ripartizione!B73*AO73)+(Ripartizione!B73*AP73)), AO73+AP73)</f>
        <v>0</v>
      </c>
      <c r="AV73" s="50">
        <f t="shared" si="20"/>
        <v>0</v>
      </c>
      <c r="AW73" s="50">
        <f t="shared" si="21"/>
        <v>0</v>
      </c>
      <c r="AX73" s="50">
        <f>IF($C$18="SI",((C73*'Motore 2021'!$B$35) + (D73*'Motore 2021'!$B$35)),0)</f>
        <v>0</v>
      </c>
      <c r="AY73" s="51">
        <f>IF($C$18="SI",((C73*'Motore 2021'!$B$35)+(C73*'Motore 2021'!$B$35)*10% + (D73*'Motore 2021'!$B$35)+(D73*'Motore 2021'!$B$35)*10%),0)</f>
        <v>0</v>
      </c>
      <c r="AZ73" s="81">
        <f>IF($C$18="SI",(((C73*'Motore 2021'!$B$38))+((D73*'Motore 2021'!$B$38))),0)</f>
        <v>0</v>
      </c>
      <c r="BA73" s="51">
        <f>IF($C$18="SI",(((C73*'Motore 2021'!$B$38)+((C73*'Motore 2021'!$B$38)*10%))+((D73*'Motore 2021'!$B$38)+((D73*'Motore 2021'!$B$38)*10%))),0)</f>
        <v>0</v>
      </c>
      <c r="BB73" s="51">
        <f t="shared" si="22"/>
        <v>0</v>
      </c>
      <c r="BC73" s="85">
        <f t="shared" si="23"/>
        <v>0</v>
      </c>
      <c r="BD73" s="85">
        <f>IF($C$18="SI",(C73*3*('Motore 2021'!$B$41+'Motore 2021'!$B$42+'Motore 2021'!$B$43+'Motore 2021'!$B$44)),(C73*1*('Motore 2021'!$B$41+'Motore 2021'!$B$42+'Motore 2021'!$B$43+'Motore 2021'!$B$44)))</f>
        <v>0</v>
      </c>
      <c r="BE73" s="86">
        <f>IF($C$18="SI",(D73*3*('Motore 2021'!$B$41+'Motore 2021'!$B$42+'Motore 2021'!$D$43+'Motore 2021'!$B$44)),(D73*1*('Motore 2021'!$B$41+'Motore 2021'!$B$42+'Motore 2021'!$D$43+'Motore 2021'!$B$44)))</f>
        <v>0</v>
      </c>
      <c r="BF73" s="85">
        <f>IF($C$18="SI",(C73*3*('Motore 2021'!$B$41+'Motore 2021'!$B$42+'Motore 2021'!$B$43+'Motore 2021'!$B$44))+((C73*3*('Motore 2021'!$B$41+'Motore 2021'!$B$42+'Motore 2021'!$B$43+'Motore 2021'!$B$44))*10%),(C73*1*('Motore 2021'!$B$41+'Motore 2021'!$B$42+'Motore 2021'!$B$43+'Motore 2021'!$B$44))+((C73*1*('Motore 2021'!$B$41+'Motore 2021'!$B$42+'Motore 2021'!$B$43+'Motore 2021'!$B$44))*10%))</f>
        <v>0</v>
      </c>
      <c r="BG73" s="85">
        <f>IF($C$18="SI",(D73*3*('Motore 2021'!$B$41+'Motore 2021'!$B$42+'Motore 2021'!$D$43+'Motore 2021'!$B$44))+((D73*3*('Motore 2021'!$B$41+'Motore 2021'!$B$42+'Motore 2021'!$D$43+'Motore 2021'!$B$44))*10%),(D73*1*('Motore 2021'!$B$41+'Motore 2021'!$B$42+'Motore 2021'!$D$43+'Motore 2021'!$B$44))+((D73*1*('Motore 2021'!$B$41+'Motore 2021'!$B$42+'Motore 2021'!$D$43+'Motore 2021'!$B$44))*10%))</f>
        <v>0</v>
      </c>
      <c r="BH73" s="85">
        <f t="shared" si="24"/>
        <v>0</v>
      </c>
      <c r="BI73" s="85">
        <f t="shared" si="25"/>
        <v>0</v>
      </c>
      <c r="BJ73" s="85">
        <f>IF(H73&lt;&gt;0,IF($C$18="SI",((('Motore 2022'!$B$47+'Motore 2022'!$B$50+'Motore 2022'!$B$53)/365)*$F$15)+(((('Motore 2022'!$B$47+'Motore 2022'!$B$50+'Motore 2021'!$B$53)/365)*$F$15)*10%),(('Motore 2022'!$B$53/365)*$F$15)+(('Motore 2022'!$B$53/365)*$F$15)*10%),0)</f>
        <v>0</v>
      </c>
      <c r="BK73" s="85">
        <f>IF(H73&lt;&gt;0,IF($C$18="SI",((('Motore 2021'!$B$47+'Motore 2021'!$B$50+'Motore 2021'!$B$53)/365)*$F$14)+(((('Motore 2021'!$B$47+'Motore 2021'!$B$50+'Motore 2021'!$B$53)/365)*$F$14)*10%),(('Motore 2021'!$B$53/365)*$F$14)+(('Motore 2021'!$B$53/365)*$F$14)*10%),0)</f>
        <v>0</v>
      </c>
      <c r="BL73" s="85">
        <f>IF(H73&lt;&gt;0,IF($C$18="SI",((('Motore 2022'!$B$47+'Motore 2022'!$B$50+'Motore 2022'!$B$53)/365)*$F$15),(('Motore 2022'!$B$53/365)*$F$15)),0)</f>
        <v>0</v>
      </c>
      <c r="BM73" s="85">
        <f>IF(H73&lt;&gt;0,IF($C$18="SI",((('Motore 2021'!$B$47+'Motore 2021'!$B$50+'Motore 2021'!$B$53)/365)*$F$14),(('Motore 2021'!$B$53/365)*$F$14)),0)</f>
        <v>0</v>
      </c>
      <c r="BN73" s="85">
        <f t="shared" si="26"/>
        <v>0</v>
      </c>
      <c r="BO73" s="87">
        <f t="shared" si="27"/>
        <v>0</v>
      </c>
      <c r="BP73" s="41"/>
    </row>
    <row r="74" spans="1:68" x14ac:dyDescent="0.3">
      <c r="A74" s="75" t="s">
        <v>108</v>
      </c>
      <c r="B74" s="52">
        <v>0</v>
      </c>
      <c r="C74" s="52">
        <v>0</v>
      </c>
      <c r="D74" s="52">
        <v>0</v>
      </c>
      <c r="E74" s="52">
        <f t="shared" si="12"/>
        <v>0</v>
      </c>
      <c r="F74" s="58" t="s">
        <v>8</v>
      </c>
      <c r="G74" s="72">
        <f t="shared" si="13"/>
        <v>0</v>
      </c>
      <c r="H74" s="72">
        <f t="shared" si="14"/>
        <v>0</v>
      </c>
      <c r="I74" s="73">
        <f t="shared" si="15"/>
        <v>0</v>
      </c>
      <c r="J74" s="73">
        <f t="shared" si="16"/>
        <v>0</v>
      </c>
      <c r="K74" s="74">
        <f t="shared" si="28"/>
        <v>0</v>
      </c>
      <c r="L74" s="74">
        <f t="shared" si="29"/>
        <v>0</v>
      </c>
      <c r="M74" s="127">
        <f>IF(K74&lt;'Motore 2022'!$H$28,Ripartizione!K74,'Motore 2022'!$H$28)</f>
        <v>0</v>
      </c>
      <c r="N74" s="127">
        <f>IF(L74&lt;'Motore 2021'!$H$28,Ripartizione!L74,'Motore 2021'!$H$28)</f>
        <v>0</v>
      </c>
      <c r="O74" s="127">
        <f t="shared" si="30"/>
        <v>0</v>
      </c>
      <c r="P74" s="127">
        <f t="shared" si="31"/>
        <v>0</v>
      </c>
      <c r="Q74" s="127">
        <f>ROUND(O74*'Motore 2022'!$E$28,2)</f>
        <v>0</v>
      </c>
      <c r="R74" s="127">
        <f>ROUND(P74*'Motore 2021'!$E$28,2)</f>
        <v>0</v>
      </c>
      <c r="S74" s="127">
        <f>IF((K74-M74)&lt;'Motore 2022'!$H$29,(K74-M74),'Motore 2022'!$H$29)</f>
        <v>0</v>
      </c>
      <c r="T74" s="127">
        <f>IF((L74-N74)&lt;'Motore 2021'!$H$29,(L74-N74),'Motore 2021'!$H$29)</f>
        <v>0</v>
      </c>
      <c r="U74" s="127">
        <f t="shared" si="32"/>
        <v>0</v>
      </c>
      <c r="V74" s="127">
        <f t="shared" si="33"/>
        <v>0</v>
      </c>
      <c r="W74" s="127">
        <f>ROUND(U74*'Motore 2022'!$E$29,2)</f>
        <v>0</v>
      </c>
      <c r="X74" s="127">
        <f>ROUND(V74*'Motore 2021'!$E$29,2)</f>
        <v>0</v>
      </c>
      <c r="Y74" s="127">
        <f>IF(K74-M74-S74&lt;'Motore 2022'!$H$30,(Ripartizione!K74-Ripartizione!M74-Ripartizione!S74),'Motore 2022'!$H$30)</f>
        <v>0</v>
      </c>
      <c r="Z74" s="127">
        <f>IF(L74-N74-T74&lt;'Motore 2021'!$H$30,(Ripartizione!L74-Ripartizione!N74-Ripartizione!T74),'Motore 2021'!$H$30)</f>
        <v>0</v>
      </c>
      <c r="AA74" s="127">
        <f t="shared" si="34"/>
        <v>0</v>
      </c>
      <c r="AB74" s="127">
        <f t="shared" si="35"/>
        <v>0</v>
      </c>
      <c r="AC74" s="127">
        <f>ROUND(AA74*'Motore 2022'!$E$30,2)</f>
        <v>0</v>
      </c>
      <c r="AD74" s="127">
        <f>ROUND(AB74*'Motore 2021'!$E$30,2)</f>
        <v>0</v>
      </c>
      <c r="AE74" s="127">
        <f>IF((K74-M74-S74-Y74)&lt;'Motore 2022'!$H$31, (K74-M74-S74-Y74),'Motore 2022'!$H$31)</f>
        <v>0</v>
      </c>
      <c r="AF74" s="127">
        <f>IF((L74-N74-T74-Z74)&lt;'Motore 2021'!$H$31, (L74-N74-T74-Z74),'Motore 2021'!$H$31)</f>
        <v>0</v>
      </c>
      <c r="AG74" s="127">
        <f t="shared" si="36"/>
        <v>0</v>
      </c>
      <c r="AH74" s="127">
        <f t="shared" si="37"/>
        <v>0</v>
      </c>
      <c r="AI74" s="127">
        <f>ROUND(AG74*'Motore 2022'!$E$31,2)</f>
        <v>0</v>
      </c>
      <c r="AJ74" s="127">
        <f>ROUND(AH74*'Motore 2021'!$E$31,2)</f>
        <v>0</v>
      </c>
      <c r="AK74" s="127">
        <f t="shared" si="17"/>
        <v>0</v>
      </c>
      <c r="AL74" s="127">
        <f t="shared" si="18"/>
        <v>0</v>
      </c>
      <c r="AM74" s="127">
        <f t="shared" si="38"/>
        <v>0</v>
      </c>
      <c r="AN74" s="127">
        <f t="shared" si="39"/>
        <v>0</v>
      </c>
      <c r="AO74" s="127">
        <f>ROUND(AM74*'Motore 2022'!$E$32,2)</f>
        <v>0</v>
      </c>
      <c r="AP74" s="127">
        <f>ROUND(AN74*'Motore 2021'!$E$32,2)</f>
        <v>0</v>
      </c>
      <c r="AQ74" s="50">
        <f>IF(B74&lt;&gt;0,((Q74+R74)*Ripartizione!B74),Q74+R74)</f>
        <v>0</v>
      </c>
      <c r="AR74" s="50">
        <f>IF(B74&lt;&gt;0,((Ripartizione!B74*W74)+(Ripartizione!B74*X74)), W74+X74)</f>
        <v>0</v>
      </c>
      <c r="AS74" s="50">
        <f t="shared" si="19"/>
        <v>0</v>
      </c>
      <c r="AT74" s="50">
        <f>IF(B74&lt;&gt;0,((Ripartizione!B74*AI74)+(Ripartizione!B74*AJ74)), AI74+AJ74)</f>
        <v>0</v>
      </c>
      <c r="AU74" s="50">
        <f>IF(B74&lt;&gt;0,((Ripartizione!B74*AO74)+(Ripartizione!B74*AP74)), AO74+AP74)</f>
        <v>0</v>
      </c>
      <c r="AV74" s="50">
        <f t="shared" si="20"/>
        <v>0</v>
      </c>
      <c r="AW74" s="50">
        <f t="shared" si="21"/>
        <v>0</v>
      </c>
      <c r="AX74" s="50">
        <f>IF($C$18="SI",((C74*'Motore 2021'!$B$35) + (D74*'Motore 2021'!$B$35)),0)</f>
        <v>0</v>
      </c>
      <c r="AY74" s="51">
        <f>IF($C$18="SI",((C74*'Motore 2021'!$B$35)+(C74*'Motore 2021'!$B$35)*10% + (D74*'Motore 2021'!$B$35)+(D74*'Motore 2021'!$B$35)*10%),0)</f>
        <v>0</v>
      </c>
      <c r="AZ74" s="81">
        <f>IF($C$18="SI",(((C74*'Motore 2021'!$B$38))+((D74*'Motore 2021'!$B$38))),0)</f>
        <v>0</v>
      </c>
      <c r="BA74" s="51">
        <f>IF($C$18="SI",(((C74*'Motore 2021'!$B$38)+((C74*'Motore 2021'!$B$38)*10%))+((D74*'Motore 2021'!$B$38)+((D74*'Motore 2021'!$B$38)*10%))),0)</f>
        <v>0</v>
      </c>
      <c r="BB74" s="51">
        <f t="shared" si="22"/>
        <v>0</v>
      </c>
      <c r="BC74" s="85">
        <f t="shared" si="23"/>
        <v>0</v>
      </c>
      <c r="BD74" s="85">
        <f>IF($C$18="SI",(C74*3*('Motore 2021'!$B$41+'Motore 2021'!$B$42+'Motore 2021'!$B$43+'Motore 2021'!$B$44)),(C74*1*('Motore 2021'!$B$41+'Motore 2021'!$B$42+'Motore 2021'!$B$43+'Motore 2021'!$B$44)))</f>
        <v>0</v>
      </c>
      <c r="BE74" s="86">
        <f>IF($C$18="SI",(D74*3*('Motore 2021'!$B$41+'Motore 2021'!$B$42+'Motore 2021'!$D$43+'Motore 2021'!$B$44)),(D74*1*('Motore 2021'!$B$41+'Motore 2021'!$B$42+'Motore 2021'!$D$43+'Motore 2021'!$B$44)))</f>
        <v>0</v>
      </c>
      <c r="BF74" s="85">
        <f>IF($C$18="SI",(C74*3*('Motore 2021'!$B$41+'Motore 2021'!$B$42+'Motore 2021'!$B$43+'Motore 2021'!$B$44))+((C74*3*('Motore 2021'!$B$41+'Motore 2021'!$B$42+'Motore 2021'!$B$43+'Motore 2021'!$B$44))*10%),(C74*1*('Motore 2021'!$B$41+'Motore 2021'!$B$42+'Motore 2021'!$B$43+'Motore 2021'!$B$44))+((C74*1*('Motore 2021'!$B$41+'Motore 2021'!$B$42+'Motore 2021'!$B$43+'Motore 2021'!$B$44))*10%))</f>
        <v>0</v>
      </c>
      <c r="BG74" s="85">
        <f>IF($C$18="SI",(D74*3*('Motore 2021'!$B$41+'Motore 2021'!$B$42+'Motore 2021'!$D$43+'Motore 2021'!$B$44))+((D74*3*('Motore 2021'!$B$41+'Motore 2021'!$B$42+'Motore 2021'!$D$43+'Motore 2021'!$B$44))*10%),(D74*1*('Motore 2021'!$B$41+'Motore 2021'!$B$42+'Motore 2021'!$D$43+'Motore 2021'!$B$44))+((D74*1*('Motore 2021'!$B$41+'Motore 2021'!$B$42+'Motore 2021'!$D$43+'Motore 2021'!$B$44))*10%))</f>
        <v>0</v>
      </c>
      <c r="BH74" s="85">
        <f t="shared" si="24"/>
        <v>0</v>
      </c>
      <c r="BI74" s="85">
        <f t="shared" si="25"/>
        <v>0</v>
      </c>
      <c r="BJ74" s="85">
        <f>IF(H74&lt;&gt;0,IF($C$18="SI",((('Motore 2022'!$B$47+'Motore 2022'!$B$50+'Motore 2022'!$B$53)/365)*$F$15)+(((('Motore 2022'!$B$47+'Motore 2022'!$B$50+'Motore 2021'!$B$53)/365)*$F$15)*10%),(('Motore 2022'!$B$53/365)*$F$15)+(('Motore 2022'!$B$53/365)*$F$15)*10%),0)</f>
        <v>0</v>
      </c>
      <c r="BK74" s="85">
        <f>IF(H74&lt;&gt;0,IF($C$18="SI",((('Motore 2021'!$B$47+'Motore 2021'!$B$50+'Motore 2021'!$B$53)/365)*$F$14)+(((('Motore 2021'!$B$47+'Motore 2021'!$B$50+'Motore 2021'!$B$53)/365)*$F$14)*10%),(('Motore 2021'!$B$53/365)*$F$14)+(('Motore 2021'!$B$53/365)*$F$14)*10%),0)</f>
        <v>0</v>
      </c>
      <c r="BL74" s="85">
        <f>IF(H74&lt;&gt;0,IF($C$18="SI",((('Motore 2022'!$B$47+'Motore 2022'!$B$50+'Motore 2022'!$B$53)/365)*$F$15),(('Motore 2022'!$B$53/365)*$F$15)),0)</f>
        <v>0</v>
      </c>
      <c r="BM74" s="85">
        <f>IF(H74&lt;&gt;0,IF($C$18="SI",((('Motore 2021'!$B$47+'Motore 2021'!$B$50+'Motore 2021'!$B$53)/365)*$F$14),(('Motore 2021'!$B$53/365)*$F$14)),0)</f>
        <v>0</v>
      </c>
      <c r="BN74" s="85">
        <f t="shared" si="26"/>
        <v>0</v>
      </c>
      <c r="BO74" s="87">
        <f t="shared" si="27"/>
        <v>0</v>
      </c>
      <c r="BP74" s="41"/>
    </row>
    <row r="75" spans="1:68" x14ac:dyDescent="0.3">
      <c r="A75" s="75" t="s">
        <v>109</v>
      </c>
      <c r="B75" s="52">
        <v>0</v>
      </c>
      <c r="C75" s="52">
        <v>0</v>
      </c>
      <c r="D75" s="52">
        <v>0</v>
      </c>
      <c r="E75" s="52">
        <f t="shared" si="12"/>
        <v>0</v>
      </c>
      <c r="F75" s="58" t="s">
        <v>8</v>
      </c>
      <c r="G75" s="72">
        <f t="shared" si="13"/>
        <v>0</v>
      </c>
      <c r="H75" s="72">
        <f t="shared" si="14"/>
        <v>0</v>
      </c>
      <c r="I75" s="73">
        <f t="shared" si="15"/>
        <v>0</v>
      </c>
      <c r="J75" s="73">
        <f t="shared" si="16"/>
        <v>0</v>
      </c>
      <c r="K75" s="74">
        <f t="shared" si="28"/>
        <v>0</v>
      </c>
      <c r="L75" s="74">
        <f t="shared" si="29"/>
        <v>0</v>
      </c>
      <c r="M75" s="127">
        <f>IF(K75&lt;'Motore 2022'!$H$28,Ripartizione!K75,'Motore 2022'!$H$28)</f>
        <v>0</v>
      </c>
      <c r="N75" s="127">
        <f>IF(L75&lt;'Motore 2021'!$H$28,Ripartizione!L75,'Motore 2021'!$H$28)</f>
        <v>0</v>
      </c>
      <c r="O75" s="127">
        <f t="shared" si="30"/>
        <v>0</v>
      </c>
      <c r="P75" s="127">
        <f t="shared" si="31"/>
        <v>0</v>
      </c>
      <c r="Q75" s="127">
        <f>ROUND(O75*'Motore 2022'!$E$28,2)</f>
        <v>0</v>
      </c>
      <c r="R75" s="127">
        <f>ROUND(P75*'Motore 2021'!$E$28,2)</f>
        <v>0</v>
      </c>
      <c r="S75" s="127">
        <f>IF((K75-M75)&lt;'Motore 2022'!$H$29,(K75-M75),'Motore 2022'!$H$29)</f>
        <v>0</v>
      </c>
      <c r="T75" s="127">
        <f>IF((L75-N75)&lt;'Motore 2021'!$H$29,(L75-N75),'Motore 2021'!$H$29)</f>
        <v>0</v>
      </c>
      <c r="U75" s="127">
        <f t="shared" si="32"/>
        <v>0</v>
      </c>
      <c r="V75" s="127">
        <f t="shared" si="33"/>
        <v>0</v>
      </c>
      <c r="W75" s="127">
        <f>ROUND(U75*'Motore 2022'!$E$29,2)</f>
        <v>0</v>
      </c>
      <c r="X75" s="127">
        <f>ROUND(V75*'Motore 2021'!$E$29,2)</f>
        <v>0</v>
      </c>
      <c r="Y75" s="127">
        <f>IF(K75-M75-S75&lt;'Motore 2022'!$H$30,(Ripartizione!K75-Ripartizione!M75-Ripartizione!S75),'Motore 2022'!$H$30)</f>
        <v>0</v>
      </c>
      <c r="Z75" s="127">
        <f>IF(L75-N75-T75&lt;'Motore 2021'!$H$30,(Ripartizione!L75-Ripartizione!N75-Ripartizione!T75),'Motore 2021'!$H$30)</f>
        <v>0</v>
      </c>
      <c r="AA75" s="127">
        <f t="shared" si="34"/>
        <v>0</v>
      </c>
      <c r="AB75" s="127">
        <f t="shared" si="35"/>
        <v>0</v>
      </c>
      <c r="AC75" s="127">
        <f>ROUND(AA75*'Motore 2022'!$E$30,2)</f>
        <v>0</v>
      </c>
      <c r="AD75" s="127">
        <f>ROUND(AB75*'Motore 2021'!$E$30,2)</f>
        <v>0</v>
      </c>
      <c r="AE75" s="127">
        <f>IF((K75-M75-S75-Y75)&lt;'Motore 2022'!$H$31, (K75-M75-S75-Y75),'Motore 2022'!$H$31)</f>
        <v>0</v>
      </c>
      <c r="AF75" s="127">
        <f>IF((L75-N75-T75-Z75)&lt;'Motore 2021'!$H$31, (L75-N75-T75-Z75),'Motore 2021'!$H$31)</f>
        <v>0</v>
      </c>
      <c r="AG75" s="127">
        <f t="shared" si="36"/>
        <v>0</v>
      </c>
      <c r="AH75" s="127">
        <f t="shared" si="37"/>
        <v>0</v>
      </c>
      <c r="AI75" s="127">
        <f>ROUND(AG75*'Motore 2022'!$E$31,2)</f>
        <v>0</v>
      </c>
      <c r="AJ75" s="127">
        <f>ROUND(AH75*'Motore 2021'!$E$31,2)</f>
        <v>0</v>
      </c>
      <c r="AK75" s="127">
        <f t="shared" si="17"/>
        <v>0</v>
      </c>
      <c r="AL75" s="127">
        <f t="shared" si="18"/>
        <v>0</v>
      </c>
      <c r="AM75" s="127">
        <f t="shared" si="38"/>
        <v>0</v>
      </c>
      <c r="AN75" s="127">
        <f t="shared" si="39"/>
        <v>0</v>
      </c>
      <c r="AO75" s="127">
        <f>ROUND(AM75*'Motore 2022'!$E$32,2)</f>
        <v>0</v>
      </c>
      <c r="AP75" s="127">
        <f>ROUND(AN75*'Motore 2021'!$E$32,2)</f>
        <v>0</v>
      </c>
      <c r="AQ75" s="50">
        <f>IF(B75&lt;&gt;0,((Q75+R75)*Ripartizione!B75),Q75+R75)</f>
        <v>0</v>
      </c>
      <c r="AR75" s="50">
        <f>IF(B75&lt;&gt;0,((Ripartizione!B75*W75)+(Ripartizione!B75*X75)), W75+X75)</f>
        <v>0</v>
      </c>
      <c r="AS75" s="50">
        <f t="shared" si="19"/>
        <v>0</v>
      </c>
      <c r="AT75" s="50">
        <f>IF(B75&lt;&gt;0,((Ripartizione!B75*AI75)+(Ripartizione!B75*AJ75)), AI75+AJ75)</f>
        <v>0</v>
      </c>
      <c r="AU75" s="50">
        <f>IF(B75&lt;&gt;0,((Ripartizione!B75*AO75)+(Ripartizione!B75*AP75)), AO75+AP75)</f>
        <v>0</v>
      </c>
      <c r="AV75" s="50">
        <f t="shared" si="20"/>
        <v>0</v>
      </c>
      <c r="AW75" s="50">
        <f t="shared" si="21"/>
        <v>0</v>
      </c>
      <c r="AX75" s="50">
        <f>IF($C$18="SI",((C75*'Motore 2021'!$B$35) + (D75*'Motore 2021'!$B$35)),0)</f>
        <v>0</v>
      </c>
      <c r="AY75" s="51">
        <f>IF($C$18="SI",((C75*'Motore 2021'!$B$35)+(C75*'Motore 2021'!$B$35)*10% + (D75*'Motore 2021'!$B$35)+(D75*'Motore 2021'!$B$35)*10%),0)</f>
        <v>0</v>
      </c>
      <c r="AZ75" s="81">
        <f>IF($C$18="SI",(((C75*'Motore 2021'!$B$38))+((D75*'Motore 2021'!$B$38))),0)</f>
        <v>0</v>
      </c>
      <c r="BA75" s="51">
        <f>IF($C$18="SI",(((C75*'Motore 2021'!$B$38)+((C75*'Motore 2021'!$B$38)*10%))+((D75*'Motore 2021'!$B$38)+((D75*'Motore 2021'!$B$38)*10%))),0)</f>
        <v>0</v>
      </c>
      <c r="BB75" s="51">
        <f t="shared" si="22"/>
        <v>0</v>
      </c>
      <c r="BC75" s="85">
        <f t="shared" si="23"/>
        <v>0</v>
      </c>
      <c r="BD75" s="85">
        <f>IF($C$18="SI",(C75*3*('Motore 2021'!$B$41+'Motore 2021'!$B$42+'Motore 2021'!$B$43+'Motore 2021'!$B$44)),(C75*1*('Motore 2021'!$B$41+'Motore 2021'!$B$42+'Motore 2021'!$B$43+'Motore 2021'!$B$44)))</f>
        <v>0</v>
      </c>
      <c r="BE75" s="86">
        <f>IF($C$18="SI",(D75*3*('Motore 2021'!$B$41+'Motore 2021'!$B$42+'Motore 2021'!$D$43+'Motore 2021'!$B$44)),(D75*1*('Motore 2021'!$B$41+'Motore 2021'!$B$42+'Motore 2021'!$D$43+'Motore 2021'!$B$44)))</f>
        <v>0</v>
      </c>
      <c r="BF75" s="85">
        <f>IF($C$18="SI",(C75*3*('Motore 2021'!$B$41+'Motore 2021'!$B$42+'Motore 2021'!$B$43+'Motore 2021'!$B$44))+((C75*3*('Motore 2021'!$B$41+'Motore 2021'!$B$42+'Motore 2021'!$B$43+'Motore 2021'!$B$44))*10%),(C75*1*('Motore 2021'!$B$41+'Motore 2021'!$B$42+'Motore 2021'!$B$43+'Motore 2021'!$B$44))+((C75*1*('Motore 2021'!$B$41+'Motore 2021'!$B$42+'Motore 2021'!$B$43+'Motore 2021'!$B$44))*10%))</f>
        <v>0</v>
      </c>
      <c r="BG75" s="85">
        <f>IF($C$18="SI",(D75*3*('Motore 2021'!$B$41+'Motore 2021'!$B$42+'Motore 2021'!$D$43+'Motore 2021'!$B$44))+((D75*3*('Motore 2021'!$B$41+'Motore 2021'!$B$42+'Motore 2021'!$D$43+'Motore 2021'!$B$44))*10%),(D75*1*('Motore 2021'!$B$41+'Motore 2021'!$B$42+'Motore 2021'!$D$43+'Motore 2021'!$B$44))+((D75*1*('Motore 2021'!$B$41+'Motore 2021'!$B$42+'Motore 2021'!$D$43+'Motore 2021'!$B$44))*10%))</f>
        <v>0</v>
      </c>
      <c r="BH75" s="85">
        <f t="shared" si="24"/>
        <v>0</v>
      </c>
      <c r="BI75" s="85">
        <f t="shared" si="25"/>
        <v>0</v>
      </c>
      <c r="BJ75" s="85">
        <f>IF(H75&lt;&gt;0,IF($C$18="SI",((('Motore 2022'!$B$47+'Motore 2022'!$B$50+'Motore 2022'!$B$53)/365)*$F$15)+(((('Motore 2022'!$B$47+'Motore 2022'!$B$50+'Motore 2021'!$B$53)/365)*$F$15)*10%),(('Motore 2022'!$B$53/365)*$F$15)+(('Motore 2022'!$B$53/365)*$F$15)*10%),0)</f>
        <v>0</v>
      </c>
      <c r="BK75" s="85">
        <f>IF(H75&lt;&gt;0,IF($C$18="SI",((('Motore 2021'!$B$47+'Motore 2021'!$B$50+'Motore 2021'!$B$53)/365)*$F$14)+(((('Motore 2021'!$B$47+'Motore 2021'!$B$50+'Motore 2021'!$B$53)/365)*$F$14)*10%),(('Motore 2021'!$B$53/365)*$F$14)+(('Motore 2021'!$B$53/365)*$F$14)*10%),0)</f>
        <v>0</v>
      </c>
      <c r="BL75" s="85">
        <f>IF(H75&lt;&gt;0,IF($C$18="SI",((('Motore 2022'!$B$47+'Motore 2022'!$B$50+'Motore 2022'!$B$53)/365)*$F$15),(('Motore 2022'!$B$53/365)*$F$15)),0)</f>
        <v>0</v>
      </c>
      <c r="BM75" s="85">
        <f>IF(H75&lt;&gt;0,IF($C$18="SI",((('Motore 2021'!$B$47+'Motore 2021'!$B$50+'Motore 2021'!$B$53)/365)*$F$14),(('Motore 2021'!$B$53/365)*$F$14)),0)</f>
        <v>0</v>
      </c>
      <c r="BN75" s="85">
        <f t="shared" si="26"/>
        <v>0</v>
      </c>
      <c r="BO75" s="87">
        <f t="shared" si="27"/>
        <v>0</v>
      </c>
      <c r="BP75" s="41"/>
    </row>
    <row r="76" spans="1:68" x14ac:dyDescent="0.3">
      <c r="A76" s="75" t="s">
        <v>110</v>
      </c>
      <c r="B76" s="52">
        <v>0</v>
      </c>
      <c r="C76" s="52">
        <v>0</v>
      </c>
      <c r="D76" s="52">
        <v>0</v>
      </c>
      <c r="E76" s="52">
        <f t="shared" si="12"/>
        <v>0</v>
      </c>
      <c r="F76" s="58" t="s">
        <v>8</v>
      </c>
      <c r="G76" s="72">
        <f t="shared" si="13"/>
        <v>0</v>
      </c>
      <c r="H76" s="72">
        <f t="shared" si="14"/>
        <v>0</v>
      </c>
      <c r="I76" s="73">
        <f t="shared" si="15"/>
        <v>0</v>
      </c>
      <c r="J76" s="73">
        <f t="shared" si="16"/>
        <v>0</v>
      </c>
      <c r="K76" s="74">
        <f t="shared" si="28"/>
        <v>0</v>
      </c>
      <c r="L76" s="74">
        <f t="shared" si="29"/>
        <v>0</v>
      </c>
      <c r="M76" s="127">
        <f>IF(K76&lt;'Motore 2022'!$H$28,Ripartizione!K76,'Motore 2022'!$H$28)</f>
        <v>0</v>
      </c>
      <c r="N76" s="127">
        <f>IF(L76&lt;'Motore 2021'!$H$28,Ripartizione!L76,'Motore 2021'!$H$28)</f>
        <v>0</v>
      </c>
      <c r="O76" s="127">
        <f t="shared" si="30"/>
        <v>0</v>
      </c>
      <c r="P76" s="127">
        <f t="shared" si="31"/>
        <v>0</v>
      </c>
      <c r="Q76" s="127">
        <f>ROUND(O76*'Motore 2022'!$E$28,2)</f>
        <v>0</v>
      </c>
      <c r="R76" s="127">
        <f>ROUND(P76*'Motore 2021'!$E$28,2)</f>
        <v>0</v>
      </c>
      <c r="S76" s="127">
        <f>IF((K76-M76)&lt;'Motore 2022'!$H$29,(K76-M76),'Motore 2022'!$H$29)</f>
        <v>0</v>
      </c>
      <c r="T76" s="127">
        <f>IF((L76-N76)&lt;'Motore 2021'!$H$29,(L76-N76),'Motore 2021'!$H$29)</f>
        <v>0</v>
      </c>
      <c r="U76" s="127">
        <f t="shared" si="32"/>
        <v>0</v>
      </c>
      <c r="V76" s="127">
        <f t="shared" si="33"/>
        <v>0</v>
      </c>
      <c r="W76" s="127">
        <f>ROUND(U76*'Motore 2022'!$E$29,2)</f>
        <v>0</v>
      </c>
      <c r="X76" s="127">
        <f>ROUND(V76*'Motore 2021'!$E$29,2)</f>
        <v>0</v>
      </c>
      <c r="Y76" s="127">
        <f>IF(K76-M76-S76&lt;'Motore 2022'!$H$30,(Ripartizione!K76-Ripartizione!M76-Ripartizione!S76),'Motore 2022'!$H$30)</f>
        <v>0</v>
      </c>
      <c r="Z76" s="127">
        <f>IF(L76-N76-T76&lt;'Motore 2021'!$H$30,(Ripartizione!L76-Ripartizione!N76-Ripartizione!T76),'Motore 2021'!$H$30)</f>
        <v>0</v>
      </c>
      <c r="AA76" s="127">
        <f t="shared" si="34"/>
        <v>0</v>
      </c>
      <c r="AB76" s="127">
        <f t="shared" si="35"/>
        <v>0</v>
      </c>
      <c r="AC76" s="127">
        <f>ROUND(AA76*'Motore 2022'!$E$30,2)</f>
        <v>0</v>
      </c>
      <c r="AD76" s="127">
        <f>ROUND(AB76*'Motore 2021'!$E$30,2)</f>
        <v>0</v>
      </c>
      <c r="AE76" s="127">
        <f>IF((K76-M76-S76-Y76)&lt;'Motore 2022'!$H$31, (K76-M76-S76-Y76),'Motore 2022'!$H$31)</f>
        <v>0</v>
      </c>
      <c r="AF76" s="127">
        <f>IF((L76-N76-T76-Z76)&lt;'Motore 2021'!$H$31, (L76-N76-T76-Z76),'Motore 2021'!$H$31)</f>
        <v>0</v>
      </c>
      <c r="AG76" s="127">
        <f t="shared" si="36"/>
        <v>0</v>
      </c>
      <c r="AH76" s="127">
        <f t="shared" si="37"/>
        <v>0</v>
      </c>
      <c r="AI76" s="127">
        <f>ROUND(AG76*'Motore 2022'!$E$31,2)</f>
        <v>0</v>
      </c>
      <c r="AJ76" s="127">
        <f>ROUND(AH76*'Motore 2021'!$E$31,2)</f>
        <v>0</v>
      </c>
      <c r="AK76" s="127">
        <f t="shared" si="17"/>
        <v>0</v>
      </c>
      <c r="AL76" s="127">
        <f t="shared" si="18"/>
        <v>0</v>
      </c>
      <c r="AM76" s="127">
        <f t="shared" si="38"/>
        <v>0</v>
      </c>
      <c r="AN76" s="127">
        <f t="shared" si="39"/>
        <v>0</v>
      </c>
      <c r="AO76" s="127">
        <f>ROUND(AM76*'Motore 2022'!$E$32,2)</f>
        <v>0</v>
      </c>
      <c r="AP76" s="127">
        <f>ROUND(AN76*'Motore 2021'!$E$32,2)</f>
        <v>0</v>
      </c>
      <c r="AQ76" s="50">
        <f>IF(B76&lt;&gt;0,((Q76+R76)*Ripartizione!B76),Q76+R76)</f>
        <v>0</v>
      </c>
      <c r="AR76" s="50">
        <f>IF(B76&lt;&gt;0,((Ripartizione!B76*W76)+(Ripartizione!B76*X76)), W76+X76)</f>
        <v>0</v>
      </c>
      <c r="AS76" s="50">
        <f t="shared" si="19"/>
        <v>0</v>
      </c>
      <c r="AT76" s="50">
        <f>IF(B76&lt;&gt;0,((Ripartizione!B76*AI76)+(Ripartizione!B76*AJ76)), AI76+AJ76)</f>
        <v>0</v>
      </c>
      <c r="AU76" s="50">
        <f>IF(B76&lt;&gt;0,((Ripartizione!B76*AO76)+(Ripartizione!B76*AP76)), AO76+AP76)</f>
        <v>0</v>
      </c>
      <c r="AV76" s="50">
        <f t="shared" si="20"/>
        <v>0</v>
      </c>
      <c r="AW76" s="50">
        <f t="shared" si="21"/>
        <v>0</v>
      </c>
      <c r="AX76" s="50">
        <f>IF($C$18="SI",((C76*'Motore 2021'!$B$35) + (D76*'Motore 2021'!$B$35)),0)</f>
        <v>0</v>
      </c>
      <c r="AY76" s="51">
        <f>IF($C$18="SI",((C76*'Motore 2021'!$B$35)+(C76*'Motore 2021'!$B$35)*10% + (D76*'Motore 2021'!$B$35)+(D76*'Motore 2021'!$B$35)*10%),0)</f>
        <v>0</v>
      </c>
      <c r="AZ76" s="81">
        <f>IF($C$18="SI",(((C76*'Motore 2021'!$B$38))+((D76*'Motore 2021'!$B$38))),0)</f>
        <v>0</v>
      </c>
      <c r="BA76" s="51">
        <f>IF($C$18="SI",(((C76*'Motore 2021'!$B$38)+((C76*'Motore 2021'!$B$38)*10%))+((D76*'Motore 2021'!$B$38)+((D76*'Motore 2021'!$B$38)*10%))),0)</f>
        <v>0</v>
      </c>
      <c r="BB76" s="51">
        <f t="shared" si="22"/>
        <v>0</v>
      </c>
      <c r="BC76" s="85">
        <f t="shared" si="23"/>
        <v>0</v>
      </c>
      <c r="BD76" s="85">
        <f>IF($C$18="SI",(C76*3*('Motore 2021'!$B$41+'Motore 2021'!$B$42+'Motore 2021'!$B$43+'Motore 2021'!$B$44)),(C76*1*('Motore 2021'!$B$41+'Motore 2021'!$B$42+'Motore 2021'!$B$43+'Motore 2021'!$B$44)))</f>
        <v>0</v>
      </c>
      <c r="BE76" s="86">
        <f>IF($C$18="SI",(D76*3*('Motore 2021'!$B$41+'Motore 2021'!$B$42+'Motore 2021'!$D$43+'Motore 2021'!$B$44)),(D76*1*('Motore 2021'!$B$41+'Motore 2021'!$B$42+'Motore 2021'!$D$43+'Motore 2021'!$B$44)))</f>
        <v>0</v>
      </c>
      <c r="BF76" s="85">
        <f>IF($C$18="SI",(C76*3*('Motore 2021'!$B$41+'Motore 2021'!$B$42+'Motore 2021'!$B$43+'Motore 2021'!$B$44))+((C76*3*('Motore 2021'!$B$41+'Motore 2021'!$B$42+'Motore 2021'!$B$43+'Motore 2021'!$B$44))*10%),(C76*1*('Motore 2021'!$B$41+'Motore 2021'!$B$42+'Motore 2021'!$B$43+'Motore 2021'!$B$44))+((C76*1*('Motore 2021'!$B$41+'Motore 2021'!$B$42+'Motore 2021'!$B$43+'Motore 2021'!$B$44))*10%))</f>
        <v>0</v>
      </c>
      <c r="BG76" s="85">
        <f>IF($C$18="SI",(D76*3*('Motore 2021'!$B$41+'Motore 2021'!$B$42+'Motore 2021'!$D$43+'Motore 2021'!$B$44))+((D76*3*('Motore 2021'!$B$41+'Motore 2021'!$B$42+'Motore 2021'!$D$43+'Motore 2021'!$B$44))*10%),(D76*1*('Motore 2021'!$B$41+'Motore 2021'!$B$42+'Motore 2021'!$D$43+'Motore 2021'!$B$44))+((D76*1*('Motore 2021'!$B$41+'Motore 2021'!$B$42+'Motore 2021'!$D$43+'Motore 2021'!$B$44))*10%))</f>
        <v>0</v>
      </c>
      <c r="BH76" s="85">
        <f t="shared" si="24"/>
        <v>0</v>
      </c>
      <c r="BI76" s="85">
        <f t="shared" si="25"/>
        <v>0</v>
      </c>
      <c r="BJ76" s="85">
        <f>IF(H76&lt;&gt;0,IF($C$18="SI",((('Motore 2022'!$B$47+'Motore 2022'!$B$50+'Motore 2022'!$B$53)/365)*$F$15)+(((('Motore 2022'!$B$47+'Motore 2022'!$B$50+'Motore 2021'!$B$53)/365)*$F$15)*10%),(('Motore 2022'!$B$53/365)*$F$15)+(('Motore 2022'!$B$53/365)*$F$15)*10%),0)</f>
        <v>0</v>
      </c>
      <c r="BK76" s="85">
        <f>IF(H76&lt;&gt;0,IF($C$18="SI",((('Motore 2021'!$B$47+'Motore 2021'!$B$50+'Motore 2021'!$B$53)/365)*$F$14)+(((('Motore 2021'!$B$47+'Motore 2021'!$B$50+'Motore 2021'!$B$53)/365)*$F$14)*10%),(('Motore 2021'!$B$53/365)*$F$14)+(('Motore 2021'!$B$53/365)*$F$14)*10%),0)</f>
        <v>0</v>
      </c>
      <c r="BL76" s="85">
        <f>IF(H76&lt;&gt;0,IF($C$18="SI",((('Motore 2022'!$B$47+'Motore 2022'!$B$50+'Motore 2022'!$B$53)/365)*$F$15),(('Motore 2022'!$B$53/365)*$F$15)),0)</f>
        <v>0</v>
      </c>
      <c r="BM76" s="85">
        <f>IF(H76&lt;&gt;0,IF($C$18="SI",((('Motore 2021'!$B$47+'Motore 2021'!$B$50+'Motore 2021'!$B$53)/365)*$F$14),(('Motore 2021'!$B$53/365)*$F$14)),0)</f>
        <v>0</v>
      </c>
      <c r="BN76" s="85">
        <f t="shared" si="26"/>
        <v>0</v>
      </c>
      <c r="BO76" s="87">
        <f t="shared" si="27"/>
        <v>0</v>
      </c>
      <c r="BP76" s="41"/>
    </row>
    <row r="77" spans="1:68" x14ac:dyDescent="0.3">
      <c r="A77" s="75" t="s">
        <v>111</v>
      </c>
      <c r="B77" s="52">
        <v>0</v>
      </c>
      <c r="C77" s="52">
        <v>0</v>
      </c>
      <c r="D77" s="52">
        <v>0</v>
      </c>
      <c r="E77" s="52">
        <f t="shared" si="12"/>
        <v>0</v>
      </c>
      <c r="F77" s="58" t="s">
        <v>8</v>
      </c>
      <c r="G77" s="72">
        <f t="shared" si="13"/>
        <v>0</v>
      </c>
      <c r="H77" s="72">
        <f t="shared" si="14"/>
        <v>0</v>
      </c>
      <c r="I77" s="73">
        <f t="shared" si="15"/>
        <v>0</v>
      </c>
      <c r="J77" s="73">
        <f t="shared" si="16"/>
        <v>0</v>
      </c>
      <c r="K77" s="74">
        <f t="shared" si="28"/>
        <v>0</v>
      </c>
      <c r="L77" s="74">
        <f t="shared" si="29"/>
        <v>0</v>
      </c>
      <c r="M77" s="127">
        <f>IF(K77&lt;'Motore 2022'!$H$28,Ripartizione!K77,'Motore 2022'!$H$28)</f>
        <v>0</v>
      </c>
      <c r="N77" s="127">
        <f>IF(L77&lt;'Motore 2021'!$H$28,Ripartizione!L77,'Motore 2021'!$H$28)</f>
        <v>0</v>
      </c>
      <c r="O77" s="127">
        <f t="shared" si="30"/>
        <v>0</v>
      </c>
      <c r="P77" s="127">
        <f t="shared" si="31"/>
        <v>0</v>
      </c>
      <c r="Q77" s="127">
        <f>ROUND(O77*'Motore 2022'!$E$28,2)</f>
        <v>0</v>
      </c>
      <c r="R77" s="127">
        <f>ROUND(P77*'Motore 2021'!$E$28,2)</f>
        <v>0</v>
      </c>
      <c r="S77" s="127">
        <f>IF((K77-M77)&lt;'Motore 2022'!$H$29,(K77-M77),'Motore 2022'!$H$29)</f>
        <v>0</v>
      </c>
      <c r="T77" s="127">
        <f>IF((L77-N77)&lt;'Motore 2021'!$H$29,(L77-N77),'Motore 2021'!$H$29)</f>
        <v>0</v>
      </c>
      <c r="U77" s="127">
        <f t="shared" si="32"/>
        <v>0</v>
      </c>
      <c r="V77" s="127">
        <f t="shared" si="33"/>
        <v>0</v>
      </c>
      <c r="W77" s="127">
        <f>ROUND(U77*'Motore 2022'!$E$29,2)</f>
        <v>0</v>
      </c>
      <c r="X77" s="127">
        <f>ROUND(V77*'Motore 2021'!$E$29,2)</f>
        <v>0</v>
      </c>
      <c r="Y77" s="127">
        <f>IF(K77-M77-S77&lt;'Motore 2022'!$H$30,(Ripartizione!K77-Ripartizione!M77-Ripartizione!S77),'Motore 2022'!$H$30)</f>
        <v>0</v>
      </c>
      <c r="Z77" s="127">
        <f>IF(L77-N77-T77&lt;'Motore 2021'!$H$30,(Ripartizione!L77-Ripartizione!N77-Ripartizione!T77),'Motore 2021'!$H$30)</f>
        <v>0</v>
      </c>
      <c r="AA77" s="127">
        <f t="shared" si="34"/>
        <v>0</v>
      </c>
      <c r="AB77" s="127">
        <f t="shared" si="35"/>
        <v>0</v>
      </c>
      <c r="AC77" s="127">
        <f>ROUND(AA77*'Motore 2022'!$E$30,2)</f>
        <v>0</v>
      </c>
      <c r="AD77" s="127">
        <f>ROUND(AB77*'Motore 2021'!$E$30,2)</f>
        <v>0</v>
      </c>
      <c r="AE77" s="127">
        <f>IF((K77-M77-S77-Y77)&lt;'Motore 2022'!$H$31, (K77-M77-S77-Y77),'Motore 2022'!$H$31)</f>
        <v>0</v>
      </c>
      <c r="AF77" s="127">
        <f>IF((L77-N77-T77-Z77)&lt;'Motore 2021'!$H$31, (L77-N77-T77-Z77),'Motore 2021'!$H$31)</f>
        <v>0</v>
      </c>
      <c r="AG77" s="127">
        <f t="shared" si="36"/>
        <v>0</v>
      </c>
      <c r="AH77" s="127">
        <f t="shared" si="37"/>
        <v>0</v>
      </c>
      <c r="AI77" s="127">
        <f>ROUND(AG77*'Motore 2022'!$E$31,2)</f>
        <v>0</v>
      </c>
      <c r="AJ77" s="127">
        <f>ROUND(AH77*'Motore 2021'!$E$31,2)</f>
        <v>0</v>
      </c>
      <c r="AK77" s="127">
        <f t="shared" si="17"/>
        <v>0</v>
      </c>
      <c r="AL77" s="127">
        <f t="shared" si="18"/>
        <v>0</v>
      </c>
      <c r="AM77" s="127">
        <f t="shared" si="38"/>
        <v>0</v>
      </c>
      <c r="AN77" s="127">
        <f t="shared" si="39"/>
        <v>0</v>
      </c>
      <c r="AO77" s="127">
        <f>ROUND(AM77*'Motore 2022'!$E$32,2)</f>
        <v>0</v>
      </c>
      <c r="AP77" s="127">
        <f>ROUND(AN77*'Motore 2021'!$E$32,2)</f>
        <v>0</v>
      </c>
      <c r="AQ77" s="50">
        <f>IF(B77&lt;&gt;0,((Q77+R77)*Ripartizione!B77),Q77+R77)</f>
        <v>0</v>
      </c>
      <c r="AR77" s="50">
        <f>IF(B77&lt;&gt;0,((Ripartizione!B77*W77)+(Ripartizione!B77*X77)), W77+X77)</f>
        <v>0</v>
      </c>
      <c r="AS77" s="50">
        <f t="shared" si="19"/>
        <v>0</v>
      </c>
      <c r="AT77" s="50">
        <f>IF(B77&lt;&gt;0,((Ripartizione!B77*AI77)+(Ripartizione!B77*AJ77)), AI77+AJ77)</f>
        <v>0</v>
      </c>
      <c r="AU77" s="50">
        <f>IF(B77&lt;&gt;0,((Ripartizione!B77*AO77)+(Ripartizione!B77*AP77)), AO77+AP77)</f>
        <v>0</v>
      </c>
      <c r="AV77" s="50">
        <f t="shared" si="20"/>
        <v>0</v>
      </c>
      <c r="AW77" s="50">
        <f t="shared" si="21"/>
        <v>0</v>
      </c>
      <c r="AX77" s="50">
        <f>IF($C$18="SI",((C77*'Motore 2021'!$B$35) + (D77*'Motore 2021'!$B$35)),0)</f>
        <v>0</v>
      </c>
      <c r="AY77" s="51">
        <f>IF($C$18="SI",((C77*'Motore 2021'!$B$35)+(C77*'Motore 2021'!$B$35)*10% + (D77*'Motore 2021'!$B$35)+(D77*'Motore 2021'!$B$35)*10%),0)</f>
        <v>0</v>
      </c>
      <c r="AZ77" s="81">
        <f>IF($C$18="SI",(((C77*'Motore 2021'!$B$38))+((D77*'Motore 2021'!$B$38))),0)</f>
        <v>0</v>
      </c>
      <c r="BA77" s="51">
        <f>IF($C$18="SI",(((C77*'Motore 2021'!$B$38)+((C77*'Motore 2021'!$B$38)*10%))+((D77*'Motore 2021'!$B$38)+((D77*'Motore 2021'!$B$38)*10%))),0)</f>
        <v>0</v>
      </c>
      <c r="BB77" s="51">
        <f t="shared" si="22"/>
        <v>0</v>
      </c>
      <c r="BC77" s="85">
        <f t="shared" si="23"/>
        <v>0</v>
      </c>
      <c r="BD77" s="85">
        <f>IF($C$18="SI",(C77*3*('Motore 2021'!$B$41+'Motore 2021'!$B$42+'Motore 2021'!$B$43+'Motore 2021'!$B$44)),(C77*1*('Motore 2021'!$B$41+'Motore 2021'!$B$42+'Motore 2021'!$B$43+'Motore 2021'!$B$44)))</f>
        <v>0</v>
      </c>
      <c r="BE77" s="86">
        <f>IF($C$18="SI",(D77*3*('Motore 2021'!$B$41+'Motore 2021'!$B$42+'Motore 2021'!$D$43+'Motore 2021'!$B$44)),(D77*1*('Motore 2021'!$B$41+'Motore 2021'!$B$42+'Motore 2021'!$D$43+'Motore 2021'!$B$44)))</f>
        <v>0</v>
      </c>
      <c r="BF77" s="85">
        <f>IF($C$18="SI",(C77*3*('Motore 2021'!$B$41+'Motore 2021'!$B$42+'Motore 2021'!$B$43+'Motore 2021'!$B$44))+((C77*3*('Motore 2021'!$B$41+'Motore 2021'!$B$42+'Motore 2021'!$B$43+'Motore 2021'!$B$44))*10%),(C77*1*('Motore 2021'!$B$41+'Motore 2021'!$B$42+'Motore 2021'!$B$43+'Motore 2021'!$B$44))+((C77*1*('Motore 2021'!$B$41+'Motore 2021'!$B$42+'Motore 2021'!$B$43+'Motore 2021'!$B$44))*10%))</f>
        <v>0</v>
      </c>
      <c r="BG77" s="85">
        <f>IF($C$18="SI",(D77*3*('Motore 2021'!$B$41+'Motore 2021'!$B$42+'Motore 2021'!$D$43+'Motore 2021'!$B$44))+((D77*3*('Motore 2021'!$B$41+'Motore 2021'!$B$42+'Motore 2021'!$D$43+'Motore 2021'!$B$44))*10%),(D77*1*('Motore 2021'!$B$41+'Motore 2021'!$B$42+'Motore 2021'!$D$43+'Motore 2021'!$B$44))+((D77*1*('Motore 2021'!$B$41+'Motore 2021'!$B$42+'Motore 2021'!$D$43+'Motore 2021'!$B$44))*10%))</f>
        <v>0</v>
      </c>
      <c r="BH77" s="85">
        <f t="shared" si="24"/>
        <v>0</v>
      </c>
      <c r="BI77" s="85">
        <f t="shared" si="25"/>
        <v>0</v>
      </c>
      <c r="BJ77" s="85">
        <f>IF(H77&lt;&gt;0,IF($C$18="SI",((('Motore 2022'!$B$47+'Motore 2022'!$B$50+'Motore 2022'!$B$53)/365)*$F$15)+(((('Motore 2022'!$B$47+'Motore 2022'!$B$50+'Motore 2021'!$B$53)/365)*$F$15)*10%),(('Motore 2022'!$B$53/365)*$F$15)+(('Motore 2022'!$B$53/365)*$F$15)*10%),0)</f>
        <v>0</v>
      </c>
      <c r="BK77" s="85">
        <f>IF(H77&lt;&gt;0,IF($C$18="SI",((('Motore 2021'!$B$47+'Motore 2021'!$B$50+'Motore 2021'!$B$53)/365)*$F$14)+(((('Motore 2021'!$B$47+'Motore 2021'!$B$50+'Motore 2021'!$B$53)/365)*$F$14)*10%),(('Motore 2021'!$B$53/365)*$F$14)+(('Motore 2021'!$B$53/365)*$F$14)*10%),0)</f>
        <v>0</v>
      </c>
      <c r="BL77" s="85">
        <f>IF(H77&lt;&gt;0,IF($C$18="SI",((('Motore 2022'!$B$47+'Motore 2022'!$B$50+'Motore 2022'!$B$53)/365)*$F$15),(('Motore 2022'!$B$53/365)*$F$15)),0)</f>
        <v>0</v>
      </c>
      <c r="BM77" s="85">
        <f>IF(H77&lt;&gt;0,IF($C$18="SI",((('Motore 2021'!$B$47+'Motore 2021'!$B$50+'Motore 2021'!$B$53)/365)*$F$14),(('Motore 2021'!$B$53/365)*$F$14)),0)</f>
        <v>0</v>
      </c>
      <c r="BN77" s="85">
        <f t="shared" si="26"/>
        <v>0</v>
      </c>
      <c r="BO77" s="87">
        <f t="shared" si="27"/>
        <v>0</v>
      </c>
      <c r="BP77" s="41"/>
    </row>
    <row r="78" spans="1:68" x14ac:dyDescent="0.3">
      <c r="A78" s="124"/>
      <c r="B78" s="124"/>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c r="AR78" s="124"/>
      <c r="AS78" s="124"/>
      <c r="AT78" s="124"/>
      <c r="AU78" s="124"/>
      <c r="AV78" s="124"/>
      <c r="AW78" s="124"/>
      <c r="AX78" s="124"/>
      <c r="AY78" s="124"/>
      <c r="AZ78" s="124"/>
      <c r="BA78" s="124"/>
      <c r="BB78" s="124"/>
      <c r="BC78" s="124"/>
      <c r="BD78" s="124"/>
      <c r="BE78" s="124"/>
      <c r="BF78" s="124"/>
      <c r="BG78" s="124"/>
      <c r="BH78" s="124"/>
      <c r="BI78" s="124"/>
      <c r="BJ78" s="124"/>
      <c r="BK78" s="124"/>
      <c r="BL78" s="124"/>
      <c r="BM78" s="124"/>
      <c r="BN78" s="124"/>
      <c r="BO78" s="124"/>
      <c r="BP78" s="41"/>
    </row>
    <row r="79" spans="1:68" x14ac:dyDescent="0.3">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24"/>
      <c r="AM79" s="124"/>
      <c r="AN79" s="124"/>
      <c r="AO79" s="124"/>
      <c r="AP79" s="124"/>
      <c r="AQ79" s="124"/>
      <c r="AR79" s="124"/>
      <c r="AS79" s="124"/>
      <c r="AT79" s="124"/>
      <c r="AU79" s="124"/>
      <c r="AV79" s="124"/>
      <c r="AW79" s="124"/>
      <c r="AX79" s="124"/>
      <c r="AY79" s="124"/>
      <c r="AZ79" s="124"/>
      <c r="BA79" s="124"/>
      <c r="BB79" s="124"/>
      <c r="BC79" s="124"/>
      <c r="BD79" s="124"/>
      <c r="BE79" s="124"/>
      <c r="BF79" s="124"/>
      <c r="BG79" s="124"/>
      <c r="BH79" s="124"/>
      <c r="BI79" s="124"/>
      <c r="BJ79" s="124"/>
      <c r="BK79" s="124"/>
      <c r="BL79" s="124"/>
      <c r="BM79" s="124"/>
      <c r="BN79" s="124"/>
      <c r="BO79" s="124"/>
      <c r="BP79" s="41"/>
    </row>
    <row r="80" spans="1:68" x14ac:dyDescent="0.3">
      <c r="A80" s="124"/>
      <c r="B80" s="124"/>
      <c r="C80" s="124"/>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24"/>
      <c r="AL80" s="124"/>
      <c r="AM80" s="124"/>
      <c r="AN80" s="124"/>
      <c r="AO80" s="124"/>
      <c r="AP80" s="124"/>
      <c r="AQ80" s="124"/>
      <c r="AR80" s="124"/>
      <c r="AS80" s="124"/>
      <c r="AT80" s="124"/>
      <c r="AU80" s="124"/>
      <c r="AV80" s="124"/>
      <c r="AW80" s="124"/>
      <c r="AX80" s="124"/>
      <c r="AY80" s="124"/>
      <c r="AZ80" s="124"/>
      <c r="BA80" s="124"/>
      <c r="BB80" s="124"/>
      <c r="BC80" s="124"/>
      <c r="BD80" s="124"/>
      <c r="BE80" s="124"/>
      <c r="BF80" s="124"/>
      <c r="BG80" s="124"/>
      <c r="BH80" s="124"/>
      <c r="BI80" s="124"/>
      <c r="BJ80" s="124"/>
      <c r="BK80" s="124"/>
      <c r="BL80" s="124"/>
      <c r="BM80" s="124"/>
      <c r="BN80" s="124"/>
      <c r="BO80" s="124"/>
      <c r="BP80" s="41"/>
    </row>
    <row r="81" spans="1:68" x14ac:dyDescent="0.3">
      <c r="A81" s="41"/>
      <c r="B81" s="42"/>
      <c r="C81" s="41"/>
      <c r="D81" s="41"/>
      <c r="E81" s="41"/>
      <c r="F81" s="41"/>
      <c r="G81" s="42"/>
      <c r="H81" s="42"/>
      <c r="I81" s="42"/>
      <c r="J81" s="42"/>
      <c r="K81" s="42"/>
      <c r="L81" s="42"/>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row>
    <row r="82" spans="1:68" x14ac:dyDescent="0.3">
      <c r="A82" s="41"/>
      <c r="B82" s="55"/>
      <c r="C82" s="55"/>
      <c r="D82" s="55"/>
      <c r="E82" s="55"/>
      <c r="G82" s="56"/>
      <c r="H82" s="56"/>
      <c r="I82" s="56"/>
      <c r="J82" s="56"/>
      <c r="K82" s="56"/>
      <c r="L82" s="56"/>
    </row>
    <row r="83" spans="1:68" x14ac:dyDescent="0.3">
      <c r="A83" s="41"/>
      <c r="B83" s="55"/>
      <c r="C83" s="55"/>
      <c r="D83" s="55"/>
      <c r="E83" s="55"/>
      <c r="G83" s="56"/>
      <c r="H83" s="56"/>
      <c r="I83" s="56"/>
      <c r="J83" s="56"/>
      <c r="K83" s="56"/>
      <c r="L83" s="56"/>
    </row>
    <row r="84" spans="1:68" x14ac:dyDescent="0.3">
      <c r="A84" s="41"/>
      <c r="B84" s="55"/>
      <c r="C84" s="55"/>
      <c r="D84" s="55"/>
      <c r="E84" s="55"/>
      <c r="G84" s="56"/>
      <c r="H84" s="56"/>
      <c r="I84" s="56"/>
      <c r="J84" s="56"/>
      <c r="K84" s="56"/>
      <c r="L84" s="56"/>
    </row>
    <row r="85" spans="1:68" x14ac:dyDescent="0.3">
      <c r="A85" s="41"/>
      <c r="B85" s="55"/>
      <c r="C85" s="55"/>
      <c r="D85" s="55"/>
      <c r="E85" s="55"/>
      <c r="G85" s="56"/>
      <c r="H85" s="56"/>
      <c r="I85" s="56"/>
      <c r="J85" s="56"/>
      <c r="K85" s="56"/>
      <c r="L85" s="56"/>
    </row>
    <row r="86" spans="1:68" x14ac:dyDescent="0.3">
      <c r="A86" s="41"/>
      <c r="B86" s="55"/>
      <c r="C86" s="55"/>
      <c r="D86" s="55"/>
      <c r="E86" s="55"/>
      <c r="G86" s="56"/>
      <c r="H86" s="56"/>
      <c r="I86" s="56"/>
      <c r="J86" s="56"/>
      <c r="K86" s="56"/>
      <c r="L86" s="56"/>
    </row>
    <row r="87" spans="1:68" x14ac:dyDescent="0.3">
      <c r="A87" s="41"/>
      <c r="B87" s="55"/>
      <c r="C87" s="55"/>
      <c r="D87" s="55"/>
      <c r="E87" s="55"/>
      <c r="G87" s="56"/>
      <c r="H87" s="56"/>
      <c r="I87" s="56"/>
      <c r="J87" s="56"/>
      <c r="K87" s="56"/>
      <c r="L87" s="56"/>
    </row>
    <row r="88" spans="1:68" x14ac:dyDescent="0.3">
      <c r="A88" s="41"/>
    </row>
    <row r="89" spans="1:68" x14ac:dyDescent="0.3">
      <c r="A89" s="41"/>
    </row>
    <row r="90" spans="1:68" x14ac:dyDescent="0.3">
      <c r="A90" s="41"/>
    </row>
  </sheetData>
  <sheetProtection algorithmName="SHA-512" hashValue="xMLgVlODu9Qgpc/TbkyyjbKkrumYFg5dHFdj0X6VtvVIwKzMRGsbfmFN9hHt7pBChjGRASyuKSng9lP5Ywrs+Q==" saltValue="v9Eufn5Ljo6MT8kVfdO1JA==" spinCount="100000" sheet="1" objects="1" scenarios="1"/>
  <mergeCells count="5">
    <mergeCell ref="A26:B26"/>
    <mergeCell ref="AR2:BO4"/>
    <mergeCell ref="BN25:BO25"/>
    <mergeCell ref="AZ22:BO23"/>
    <mergeCell ref="AR6:BO20"/>
  </mergeCells>
  <dataValidations xWindow="263" yWindow="804" count="9">
    <dataValidation type="list" allowBlank="1" showInputMessage="1" showErrorMessage="1" sqref="C18">
      <formula1>"SI, NO"</formula1>
    </dataValidation>
    <dataValidation type="whole" allowBlank="1" showInputMessage="1" showErrorMessage="1" promptTitle="Attenzione" prompt="Inserire solo numeri maggiori di Zero_x000a_" sqref="D28:E77">
      <formula1>0</formula1>
      <formula2>9999999</formula2>
    </dataValidation>
    <dataValidation type="whole" allowBlank="1" showInputMessage="1" showErrorMessage="1" sqref="D18:E19 E15 F14:F15 C17 E17:F17">
      <formula1>1</formula1>
      <formula2>365</formula2>
    </dataValidation>
    <dataValidation type="list" allowBlank="1" showInputMessage="1" showErrorMessage="1" sqref="F28:F77">
      <formula1>"R,S"</formula1>
    </dataValidation>
    <dataValidation type="date" allowBlank="1" showInputMessage="1" showErrorMessage="1" promptTitle="Periodo Anno in Corso" prompt="Inserire una data compresa tra 01/01/2022 e 31/12/2022" sqref="B15">
      <formula1>44562</formula1>
      <formula2>44926</formula2>
    </dataValidation>
    <dataValidation type="date" allowBlank="1" showInputMessage="1" showErrorMessage="1" promptTitle="Periodo Anno in Corso" prompt="Inserire una data compresa tra il 01/01/2022 e il 31/12/2022" sqref="C15">
      <formula1>44562</formula1>
      <formula2>44926</formula2>
    </dataValidation>
    <dataValidation type="date" allowBlank="1" showInputMessage="1" showErrorMessage="1" promptTitle="Periodo Anno Precedente" prompt="Inserire una data compresa tra il 01/01/2021 e il 31/12/2021" sqref="B14:C14">
      <formula1>44197</formula1>
      <formula2>44561</formula2>
    </dataValidation>
    <dataValidation type="whole" allowBlank="1" showErrorMessage="1" promptTitle="Attenzione" prompt="Inserire solo numeri compresi tra 1 e 100_x000a_" sqref="B28:B77">
      <formula1>0</formula1>
      <formula2>100</formula2>
    </dataValidation>
    <dataValidation type="whole" allowBlank="1" showErrorMessage="1" promptTitle="Attenzione" prompt="Inserire solo numeri maggiori di Zero_x000a_" sqref="C28:C77">
      <formula1>0</formula1>
      <formula2>9999999</formula2>
    </dataValidation>
  </dataValidations>
  <pageMargins left="0.70866141732283472" right="0.70866141732283472" top="0.74803149606299213" bottom="0.74803149606299213" header="0.31496062992125984" footer="0.31496062992125984"/>
  <pageSetup paperSize="9" scale="41" orientation="landscape" horizontalDpi="4294967293" verticalDpi="300" r:id="rId1"/>
  <headerFooter>
    <oddHeader>&amp;LAcquedotto Pugliese S.p.A.
Customer Management&amp;RMotore di ripartizione consumi Puglia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Motore 2021</vt:lpstr>
      <vt:lpstr>Motore 2022</vt:lpstr>
      <vt:lpstr>Ripartizione</vt:lpstr>
      <vt:lpstr>Foglio1</vt:lpstr>
      <vt:lpstr>Ripartizione!Area_stampa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Lovecchio Francesco</dc:creator>
  <cp:lastModifiedBy>Cotrona Angela</cp:lastModifiedBy>
  <cp:lastPrinted>2022-03-31T14:02:29Z</cp:lastPrinted>
  <dcterms:created xsi:type="dcterms:W3CDTF">2022-02-11T12:43:31Z</dcterms:created>
  <dcterms:modified xsi:type="dcterms:W3CDTF">2022-06-14T06:50:27Z</dcterms:modified>
</cp:coreProperties>
</file>