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mc:Choice>
  </mc:AlternateContent>
  <workbookProtection workbookAlgorithmName="SHA-512" workbookHashValue="8ltegKMPkBh0ELUQPJ6L0Y5DtNDKoAGOWnq8wYH9lvnLVgeBCMHFYvksyuyhoLVuuj5NWIETTju+d2KuH12r/Q==" workbookSaltValue="Q2kibBiBnpnaNuB3cNxAhA==" workbookSpinCount="100000" lockStructure="1"/>
  <bookViews>
    <workbookView xWindow="0" yWindow="0" windowWidth="28800" windowHeight="12000" tabRatio="438" firstSheet="2" activeTab="2"/>
  </bookViews>
  <sheets>
    <sheet name="Motore 2022_" sheetId="3" state="hidden" r:id="rId1"/>
    <sheet name="Motore 2023" sheetId="5" state="hidden" r:id="rId2"/>
    <sheet name="Ripartizione" sheetId="2" r:id="rId3"/>
    <sheet name="Foglio1" sheetId="4" state="hidden" r:id="rId4"/>
  </sheets>
  <definedNames>
    <definedName name="_xlnm.Print_Area" localSheetId="2">Ripartizione!$A$6:$BX$77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 l="1"/>
  <c r="H28" i="2"/>
  <c r="I28" i="2" s="1"/>
  <c r="BN28" i="2" s="1"/>
  <c r="J28" i="2"/>
  <c r="K28" i="2"/>
  <c r="AY28" i="2"/>
  <c r="AZ28" i="2" s="1"/>
  <c r="BA28" i="2"/>
  <c r="BB28" i="2" s="1"/>
  <c r="BE28" i="2"/>
  <c r="BF28" i="2"/>
  <c r="BC28" i="2" s="1"/>
  <c r="BG28" i="2"/>
  <c r="BH28" i="2"/>
  <c r="E29" i="2"/>
  <c r="H29" i="2"/>
  <c r="I29" i="2"/>
  <c r="J29" i="2"/>
  <c r="K29" i="2"/>
  <c r="AY29" i="2"/>
  <c r="AZ29" i="2" s="1"/>
  <c r="BA29" i="2"/>
  <c r="BB29" i="2" s="1"/>
  <c r="BE29" i="2"/>
  <c r="BF29" i="2"/>
  <c r="BG29" i="2"/>
  <c r="BH29" i="2"/>
  <c r="E30" i="2"/>
  <c r="H30" i="2"/>
  <c r="I30" i="2" s="1"/>
  <c r="J30" i="2"/>
  <c r="K30" i="2"/>
  <c r="AY30" i="2"/>
  <c r="AZ30" i="2" s="1"/>
  <c r="BA30" i="2"/>
  <c r="BB30" i="2" s="1"/>
  <c r="BE30" i="2"/>
  <c r="BF30" i="2"/>
  <c r="BC30" i="2" s="1"/>
  <c r="BG30" i="2"/>
  <c r="BH30" i="2"/>
  <c r="BD30" i="2" s="1"/>
  <c r="E31" i="2"/>
  <c r="H31" i="2"/>
  <c r="I31" i="2" s="1"/>
  <c r="J31" i="2"/>
  <c r="K31" i="2"/>
  <c r="AY31" i="2"/>
  <c r="AZ31" i="2" s="1"/>
  <c r="BA31" i="2"/>
  <c r="BB31" i="2" s="1"/>
  <c r="BE31" i="2"/>
  <c r="BF31" i="2"/>
  <c r="BG31" i="2"/>
  <c r="BH31" i="2"/>
  <c r="E32" i="2"/>
  <c r="H32" i="2"/>
  <c r="I32" i="2" s="1"/>
  <c r="F32" i="2" s="1"/>
  <c r="J32" i="2"/>
  <c r="K32" i="2"/>
  <c r="AY32" i="2"/>
  <c r="AZ32" i="2" s="1"/>
  <c r="BA32" i="2"/>
  <c r="BB32" i="2" s="1"/>
  <c r="BE32" i="2"/>
  <c r="BF32" i="2"/>
  <c r="BG32" i="2"/>
  <c r="BH32" i="2"/>
  <c r="BM32" i="2"/>
  <c r="BN32" i="2"/>
  <c r="E33" i="2"/>
  <c r="H33" i="2"/>
  <c r="I33" i="2" s="1"/>
  <c r="BM33" i="2" s="1"/>
  <c r="J33" i="2"/>
  <c r="K33" i="2"/>
  <c r="AY33" i="2"/>
  <c r="AZ33" i="2" s="1"/>
  <c r="BA33" i="2"/>
  <c r="BB33" i="2" s="1"/>
  <c r="BE33" i="2"/>
  <c r="BF33" i="2"/>
  <c r="BG33" i="2"/>
  <c r="BH33" i="2"/>
  <c r="E34" i="2"/>
  <c r="H34" i="2"/>
  <c r="I34" i="2" s="1"/>
  <c r="F34" i="2" s="1"/>
  <c r="J34" i="2"/>
  <c r="K34" i="2"/>
  <c r="AY34" i="2"/>
  <c r="AZ34" i="2" s="1"/>
  <c r="BA34" i="2"/>
  <c r="BB34" i="2" s="1"/>
  <c r="BE34" i="2"/>
  <c r="BF34" i="2"/>
  <c r="BG34" i="2"/>
  <c r="BD34" i="2" s="1"/>
  <c r="BH34" i="2"/>
  <c r="BN34" i="2"/>
  <c r="E35" i="2"/>
  <c r="H35" i="2"/>
  <c r="I35" i="2" s="1"/>
  <c r="J35" i="2"/>
  <c r="K35" i="2"/>
  <c r="AY35" i="2"/>
  <c r="AZ35" i="2" s="1"/>
  <c r="BA35" i="2"/>
  <c r="BB35" i="2" s="1"/>
  <c r="BE35" i="2"/>
  <c r="BF35" i="2"/>
  <c r="BG35" i="2"/>
  <c r="BH35" i="2"/>
  <c r="E36" i="2"/>
  <c r="H36" i="2"/>
  <c r="I36" i="2"/>
  <c r="J36" i="2"/>
  <c r="K36" i="2"/>
  <c r="AY36" i="2"/>
  <c r="AZ36" i="2" s="1"/>
  <c r="BA36" i="2"/>
  <c r="BB36" i="2" s="1"/>
  <c r="BE36" i="2"/>
  <c r="BF36" i="2"/>
  <c r="BG36" i="2"/>
  <c r="BH36" i="2"/>
  <c r="BK36" i="2"/>
  <c r="BM36" i="2"/>
  <c r="E37" i="2"/>
  <c r="H37" i="2"/>
  <c r="I37" i="2"/>
  <c r="F37" i="2" s="1"/>
  <c r="J37" i="2"/>
  <c r="K37" i="2"/>
  <c r="AY37" i="2"/>
  <c r="AZ37" i="2" s="1"/>
  <c r="BA37" i="2"/>
  <c r="BB37" i="2" s="1"/>
  <c r="BD37" i="2"/>
  <c r="BE37" i="2"/>
  <c r="BF37" i="2"/>
  <c r="BG37" i="2"/>
  <c r="BH37" i="2"/>
  <c r="BK37" i="2"/>
  <c r="BL37" i="2"/>
  <c r="BM37" i="2"/>
  <c r="E38" i="2"/>
  <c r="H38" i="2"/>
  <c r="I38" i="2" s="1"/>
  <c r="J38" i="2"/>
  <c r="K38" i="2"/>
  <c r="AY38" i="2"/>
  <c r="AZ38" i="2" s="1"/>
  <c r="BA38" i="2"/>
  <c r="BB38" i="2" s="1"/>
  <c r="BD38" i="2"/>
  <c r="BE38" i="2"/>
  <c r="BF38" i="2"/>
  <c r="BG38" i="2"/>
  <c r="BH38" i="2"/>
  <c r="BK38" i="2"/>
  <c r="E39" i="2"/>
  <c r="H39" i="2"/>
  <c r="I39" i="2" s="1"/>
  <c r="J39" i="2"/>
  <c r="K39" i="2"/>
  <c r="AY39" i="2"/>
  <c r="AZ39" i="2" s="1"/>
  <c r="BA39" i="2"/>
  <c r="BB39" i="2" s="1"/>
  <c r="BE39" i="2"/>
  <c r="BF39" i="2"/>
  <c r="BG39" i="2"/>
  <c r="BH39" i="2"/>
  <c r="E40" i="2"/>
  <c r="H40" i="2"/>
  <c r="I40" i="2" s="1"/>
  <c r="BK40" i="2" s="1"/>
  <c r="J40" i="2"/>
  <c r="K40" i="2"/>
  <c r="AY40" i="2"/>
  <c r="AZ40" i="2" s="1"/>
  <c r="BA40" i="2"/>
  <c r="BB40" i="2" s="1"/>
  <c r="BE40" i="2"/>
  <c r="BF40" i="2"/>
  <c r="BG40" i="2"/>
  <c r="BH40" i="2"/>
  <c r="E41" i="2"/>
  <c r="H41" i="2"/>
  <c r="I41" i="2" s="1"/>
  <c r="J41" i="2"/>
  <c r="K41" i="2"/>
  <c r="AY41" i="2"/>
  <c r="AZ41" i="2" s="1"/>
  <c r="BA41" i="2"/>
  <c r="BB41" i="2" s="1"/>
  <c r="BE41" i="2"/>
  <c r="BF41" i="2"/>
  <c r="BG41" i="2"/>
  <c r="BH41" i="2"/>
  <c r="E42" i="2"/>
  <c r="H42" i="2"/>
  <c r="I42" i="2" s="1"/>
  <c r="J42" i="2"/>
  <c r="K42" i="2"/>
  <c r="AY42" i="2"/>
  <c r="AZ42" i="2" s="1"/>
  <c r="BA42" i="2"/>
  <c r="BB42" i="2"/>
  <c r="BE42" i="2"/>
  <c r="BF42" i="2"/>
  <c r="BG42" i="2"/>
  <c r="BH42" i="2"/>
  <c r="E43" i="2"/>
  <c r="H43" i="2"/>
  <c r="I43" i="2" s="1"/>
  <c r="J43" i="2"/>
  <c r="K43" i="2"/>
  <c r="AY43" i="2"/>
  <c r="AZ43" i="2" s="1"/>
  <c r="BA43" i="2"/>
  <c r="BB43" i="2"/>
  <c r="BE43" i="2"/>
  <c r="BF43" i="2"/>
  <c r="BG43" i="2"/>
  <c r="BH43" i="2"/>
  <c r="E44" i="2"/>
  <c r="H44" i="2"/>
  <c r="I44" i="2" s="1"/>
  <c r="J44" i="2"/>
  <c r="K44" i="2"/>
  <c r="AY44" i="2"/>
  <c r="AZ44" i="2" s="1"/>
  <c r="BA44" i="2"/>
  <c r="BB44" i="2" s="1"/>
  <c r="BE44" i="2"/>
  <c r="BF44" i="2"/>
  <c r="BG44" i="2"/>
  <c r="BH44" i="2"/>
  <c r="E45" i="2"/>
  <c r="H45" i="2"/>
  <c r="I45" i="2" s="1"/>
  <c r="J45" i="2"/>
  <c r="K45" i="2"/>
  <c r="AY45" i="2"/>
  <c r="AZ45" i="2" s="1"/>
  <c r="BA45" i="2"/>
  <c r="BB45" i="2" s="1"/>
  <c r="BE45" i="2"/>
  <c r="BF45" i="2"/>
  <c r="BG45" i="2"/>
  <c r="BH45" i="2"/>
  <c r="E46" i="2"/>
  <c r="H46" i="2"/>
  <c r="I46" i="2"/>
  <c r="J46" i="2"/>
  <c r="K46" i="2"/>
  <c r="AY46" i="2"/>
  <c r="AZ46" i="2" s="1"/>
  <c r="BA46" i="2"/>
  <c r="BB46" i="2"/>
  <c r="BE46" i="2"/>
  <c r="BF46" i="2"/>
  <c r="BG46" i="2"/>
  <c r="BH46" i="2"/>
  <c r="E47" i="2"/>
  <c r="F47" i="2"/>
  <c r="H47" i="2"/>
  <c r="I47" i="2"/>
  <c r="BM47" i="2" s="1"/>
  <c r="J47" i="2"/>
  <c r="K47" i="2"/>
  <c r="AY47" i="2"/>
  <c r="AZ47" i="2" s="1"/>
  <c r="BA47" i="2"/>
  <c r="BB47" i="2"/>
  <c r="BE47" i="2"/>
  <c r="BF47" i="2"/>
  <c r="BG47" i="2"/>
  <c r="BH47" i="2"/>
  <c r="BD47" i="2" s="1"/>
  <c r="BL47" i="2"/>
  <c r="BN47" i="2"/>
  <c r="E48" i="2"/>
  <c r="H48" i="2"/>
  <c r="I48" i="2" s="1"/>
  <c r="J48" i="2"/>
  <c r="K48" i="2"/>
  <c r="AY48" i="2"/>
  <c r="AZ48" i="2" s="1"/>
  <c r="BA48" i="2"/>
  <c r="BB48" i="2" s="1"/>
  <c r="BE48" i="2"/>
  <c r="BF48" i="2"/>
  <c r="BG48" i="2"/>
  <c r="BH48" i="2"/>
  <c r="E49" i="2"/>
  <c r="H49" i="2"/>
  <c r="I49" i="2"/>
  <c r="J49" i="2"/>
  <c r="K49" i="2"/>
  <c r="AY49" i="2"/>
  <c r="AZ49" i="2" s="1"/>
  <c r="BA49" i="2"/>
  <c r="BB49" i="2" s="1"/>
  <c r="BE49" i="2"/>
  <c r="BF49" i="2"/>
  <c r="BG49" i="2"/>
  <c r="BH49" i="2"/>
  <c r="BK49" i="2"/>
  <c r="E50" i="2"/>
  <c r="H50" i="2"/>
  <c r="I50" i="2" s="1"/>
  <c r="BN50" i="2" s="1"/>
  <c r="J50" i="2"/>
  <c r="K50" i="2"/>
  <c r="AY50" i="2"/>
  <c r="AZ50" i="2" s="1"/>
  <c r="BA50" i="2"/>
  <c r="BB50" i="2" s="1"/>
  <c r="BE50" i="2"/>
  <c r="BF50" i="2"/>
  <c r="BG50" i="2"/>
  <c r="BH50" i="2"/>
  <c r="E51" i="2"/>
  <c r="H51" i="2"/>
  <c r="I51" i="2" s="1"/>
  <c r="J51" i="2"/>
  <c r="K51" i="2"/>
  <c r="AY51" i="2"/>
  <c r="AZ51" i="2" s="1"/>
  <c r="BA51" i="2"/>
  <c r="BB51" i="2"/>
  <c r="BE51" i="2"/>
  <c r="BF51" i="2"/>
  <c r="BC51" i="2" s="1"/>
  <c r="BG51" i="2"/>
  <c r="BH51" i="2"/>
  <c r="BN51" i="2"/>
  <c r="E52" i="2"/>
  <c r="H52" i="2"/>
  <c r="I52" i="2"/>
  <c r="BN52" i="2" s="1"/>
  <c r="J52" i="2"/>
  <c r="K52" i="2"/>
  <c r="AY52" i="2"/>
  <c r="AZ52" i="2" s="1"/>
  <c r="BA52" i="2"/>
  <c r="BB52" i="2"/>
  <c r="BE52" i="2"/>
  <c r="BF52" i="2"/>
  <c r="BG52" i="2"/>
  <c r="BH52" i="2"/>
  <c r="E53" i="2"/>
  <c r="H53" i="2"/>
  <c r="I53" i="2" s="1"/>
  <c r="J53" i="2"/>
  <c r="K53" i="2"/>
  <c r="AY53" i="2"/>
  <c r="AZ53" i="2" s="1"/>
  <c r="BA53" i="2"/>
  <c r="BB53" i="2" s="1"/>
  <c r="BE53" i="2"/>
  <c r="BF53" i="2"/>
  <c r="BC53" i="2" s="1"/>
  <c r="BG53" i="2"/>
  <c r="BH53" i="2"/>
  <c r="E54" i="2"/>
  <c r="H54" i="2"/>
  <c r="I54" i="2"/>
  <c r="J54" i="2"/>
  <c r="K54" i="2"/>
  <c r="AY54" i="2"/>
  <c r="AZ54" i="2" s="1"/>
  <c r="BA54" i="2"/>
  <c r="BB54" i="2" s="1"/>
  <c r="BE54" i="2"/>
  <c r="BF54" i="2"/>
  <c r="BG54" i="2"/>
  <c r="BH54" i="2"/>
  <c r="BD54" i="2" s="1"/>
  <c r="BK54" i="2"/>
  <c r="BL54" i="2"/>
  <c r="E55" i="2"/>
  <c r="F55" i="2"/>
  <c r="H55" i="2"/>
  <c r="I55" i="2"/>
  <c r="BK55" i="2" s="1"/>
  <c r="J55" i="2"/>
  <c r="K55" i="2"/>
  <c r="AY55" i="2"/>
  <c r="AZ55" i="2" s="1"/>
  <c r="BA55" i="2"/>
  <c r="BB55" i="2" s="1"/>
  <c r="BE55" i="2"/>
  <c r="BF55" i="2"/>
  <c r="BG55" i="2"/>
  <c r="BH55" i="2"/>
  <c r="BL55" i="2"/>
  <c r="BM55" i="2"/>
  <c r="E56" i="2"/>
  <c r="H56" i="2"/>
  <c r="I56" i="2"/>
  <c r="J56" i="2"/>
  <c r="K56" i="2"/>
  <c r="AY56" i="2"/>
  <c r="AZ56" i="2" s="1"/>
  <c r="BA56" i="2"/>
  <c r="BB56" i="2" s="1"/>
  <c r="BE56" i="2"/>
  <c r="BF56" i="2"/>
  <c r="BG56" i="2"/>
  <c r="BH56" i="2"/>
  <c r="BN56" i="2"/>
  <c r="E57" i="2"/>
  <c r="H57" i="2"/>
  <c r="I57" i="2"/>
  <c r="BM57" i="2" s="1"/>
  <c r="J57" i="2"/>
  <c r="K57" i="2"/>
  <c r="AY57" i="2"/>
  <c r="AZ57" i="2" s="1"/>
  <c r="BA57" i="2"/>
  <c r="BB57" i="2" s="1"/>
  <c r="BE57" i="2"/>
  <c r="BF57" i="2"/>
  <c r="BG57" i="2"/>
  <c r="BH57" i="2"/>
  <c r="E58" i="2"/>
  <c r="H58" i="2"/>
  <c r="I58" i="2" s="1"/>
  <c r="BL58" i="2" s="1"/>
  <c r="J58" i="2"/>
  <c r="K58" i="2"/>
  <c r="AY58" i="2"/>
  <c r="AZ58" i="2" s="1"/>
  <c r="BA58" i="2"/>
  <c r="BB58" i="2" s="1"/>
  <c r="BE58" i="2"/>
  <c r="BF58" i="2"/>
  <c r="BG58" i="2"/>
  <c r="BH58" i="2"/>
  <c r="E59" i="2"/>
  <c r="H59" i="2"/>
  <c r="I59" i="2"/>
  <c r="BK59" i="2" s="1"/>
  <c r="J59" i="2"/>
  <c r="K59" i="2"/>
  <c r="AY59" i="2"/>
  <c r="AZ59" i="2" s="1"/>
  <c r="BA59" i="2"/>
  <c r="BB59" i="2"/>
  <c r="BE59" i="2"/>
  <c r="BF59" i="2"/>
  <c r="BG59" i="2"/>
  <c r="BH59" i="2"/>
  <c r="BM59" i="2"/>
  <c r="BN59" i="2"/>
  <c r="E60" i="2"/>
  <c r="H60" i="2"/>
  <c r="I60" i="2" s="1"/>
  <c r="J60" i="2"/>
  <c r="K60" i="2"/>
  <c r="AY60" i="2"/>
  <c r="AZ60" i="2" s="1"/>
  <c r="BA60" i="2"/>
  <c r="BB60" i="2" s="1"/>
  <c r="BE60" i="2"/>
  <c r="BF60" i="2"/>
  <c r="BG60" i="2"/>
  <c r="BH60" i="2"/>
  <c r="E61" i="2"/>
  <c r="H61" i="2"/>
  <c r="I61" i="2"/>
  <c r="F61" i="2" s="1"/>
  <c r="J61" i="2"/>
  <c r="K61" i="2"/>
  <c r="AY61" i="2"/>
  <c r="AZ61" i="2" s="1"/>
  <c r="BA61" i="2"/>
  <c r="BB61" i="2" s="1"/>
  <c r="BE61" i="2"/>
  <c r="BF61" i="2"/>
  <c r="BG61" i="2"/>
  <c r="BH61" i="2"/>
  <c r="BM61" i="2"/>
  <c r="E62" i="2"/>
  <c r="H62" i="2"/>
  <c r="I62" i="2"/>
  <c r="J62" i="2"/>
  <c r="K62" i="2"/>
  <c r="AY62" i="2"/>
  <c r="AZ62" i="2" s="1"/>
  <c r="BA62" i="2"/>
  <c r="BB62" i="2" s="1"/>
  <c r="BE62" i="2"/>
  <c r="BF62" i="2"/>
  <c r="BG62" i="2"/>
  <c r="BH62" i="2"/>
  <c r="E63" i="2"/>
  <c r="H63" i="2"/>
  <c r="I63" i="2" s="1"/>
  <c r="J63" i="2"/>
  <c r="K63" i="2"/>
  <c r="AY63" i="2"/>
  <c r="AZ63" i="2" s="1"/>
  <c r="BA63" i="2"/>
  <c r="BB63" i="2" s="1"/>
  <c r="BE63" i="2"/>
  <c r="BF63" i="2"/>
  <c r="BG63" i="2"/>
  <c r="BH63" i="2"/>
  <c r="E64" i="2"/>
  <c r="H64" i="2"/>
  <c r="I64" i="2" s="1"/>
  <c r="F64" i="2" s="1"/>
  <c r="J64" i="2"/>
  <c r="K64" i="2"/>
  <c r="AY64" i="2"/>
  <c r="AZ64" i="2" s="1"/>
  <c r="BA64" i="2"/>
  <c r="BB64" i="2"/>
  <c r="BE64" i="2"/>
  <c r="BF64" i="2"/>
  <c r="BG64" i="2"/>
  <c r="BH64" i="2"/>
  <c r="BL64" i="2"/>
  <c r="BN64" i="2"/>
  <c r="E65" i="2"/>
  <c r="H65" i="2"/>
  <c r="I65" i="2"/>
  <c r="J65" i="2"/>
  <c r="K65" i="2"/>
  <c r="AY65" i="2"/>
  <c r="AZ65" i="2" s="1"/>
  <c r="BA65" i="2"/>
  <c r="BB65" i="2" s="1"/>
  <c r="BE65" i="2"/>
  <c r="BF65" i="2"/>
  <c r="BG65" i="2"/>
  <c r="BH65" i="2"/>
  <c r="BK65" i="2"/>
  <c r="BM65" i="2"/>
  <c r="BN65" i="2"/>
  <c r="E66" i="2"/>
  <c r="H66" i="2"/>
  <c r="I66" i="2"/>
  <c r="BN66" i="2" s="1"/>
  <c r="J66" i="2"/>
  <c r="K66" i="2"/>
  <c r="AY66" i="2"/>
  <c r="AZ66" i="2" s="1"/>
  <c r="BA66" i="2"/>
  <c r="BB66" i="2" s="1"/>
  <c r="BE66" i="2"/>
  <c r="BF66" i="2"/>
  <c r="BG66" i="2"/>
  <c r="BH66" i="2"/>
  <c r="E67" i="2"/>
  <c r="H67" i="2"/>
  <c r="I67" i="2"/>
  <c r="F67" i="2" s="1"/>
  <c r="J67" i="2"/>
  <c r="K67" i="2"/>
  <c r="AY67" i="2"/>
  <c r="AZ67" i="2"/>
  <c r="BA67" i="2"/>
  <c r="BB67" i="2" s="1"/>
  <c r="BE67" i="2"/>
  <c r="BF67" i="2"/>
  <c r="BG67" i="2"/>
  <c r="BH67" i="2"/>
  <c r="BM67" i="2"/>
  <c r="E68" i="2"/>
  <c r="H68" i="2"/>
  <c r="I68" i="2" s="1"/>
  <c r="J68" i="2"/>
  <c r="K68" i="2"/>
  <c r="AY68" i="2"/>
  <c r="AZ68" i="2" s="1"/>
  <c r="BA68" i="2"/>
  <c r="BB68" i="2" s="1"/>
  <c r="BE68" i="2"/>
  <c r="BF68" i="2"/>
  <c r="BG68" i="2"/>
  <c r="BH68" i="2"/>
  <c r="BK68" i="2"/>
  <c r="BN68" i="2"/>
  <c r="E69" i="2"/>
  <c r="H69" i="2"/>
  <c r="I69" i="2"/>
  <c r="BL69" i="2" s="1"/>
  <c r="J69" i="2"/>
  <c r="K69" i="2"/>
  <c r="AY69" i="2"/>
  <c r="AZ69" i="2" s="1"/>
  <c r="BA69" i="2"/>
  <c r="BB69" i="2" s="1"/>
  <c r="BE69" i="2"/>
  <c r="BF69" i="2"/>
  <c r="BG69" i="2"/>
  <c r="BH69" i="2"/>
  <c r="BM69" i="2"/>
  <c r="BN69" i="2"/>
  <c r="E70" i="2"/>
  <c r="H70" i="2"/>
  <c r="I70" i="2" s="1"/>
  <c r="J70" i="2"/>
  <c r="K70" i="2"/>
  <c r="AY70" i="2"/>
  <c r="AZ70" i="2" s="1"/>
  <c r="BA70" i="2"/>
  <c r="BB70" i="2" s="1"/>
  <c r="BE70" i="2"/>
  <c r="BF70" i="2"/>
  <c r="BG70" i="2"/>
  <c r="BH70" i="2"/>
  <c r="E71" i="2"/>
  <c r="H71" i="2"/>
  <c r="I71" i="2"/>
  <c r="BM71" i="2" s="1"/>
  <c r="J71" i="2"/>
  <c r="K71" i="2"/>
  <c r="AY71" i="2"/>
  <c r="AZ71" i="2" s="1"/>
  <c r="BA71" i="2"/>
  <c r="BB71" i="2" s="1"/>
  <c r="BE71" i="2"/>
  <c r="BF71" i="2"/>
  <c r="BG71" i="2"/>
  <c r="BH71" i="2"/>
  <c r="E72" i="2"/>
  <c r="H72" i="2"/>
  <c r="I72" i="2"/>
  <c r="BK72" i="2" s="1"/>
  <c r="J72" i="2"/>
  <c r="K72" i="2"/>
  <c r="AY72" i="2"/>
  <c r="AZ72" i="2" s="1"/>
  <c r="BA72" i="2"/>
  <c r="BB72" i="2"/>
  <c r="BE72" i="2"/>
  <c r="BF72" i="2"/>
  <c r="BG72" i="2"/>
  <c r="BD72" i="2" s="1"/>
  <c r="BH72" i="2"/>
  <c r="E73" i="2"/>
  <c r="H73" i="2"/>
  <c r="I73" i="2"/>
  <c r="BK73" i="2" s="1"/>
  <c r="J73" i="2"/>
  <c r="K73" i="2"/>
  <c r="AY73" i="2"/>
  <c r="AZ73" i="2" s="1"/>
  <c r="BA73" i="2"/>
  <c r="BB73" i="2" s="1"/>
  <c r="BE73" i="2"/>
  <c r="BF73" i="2"/>
  <c r="BG73" i="2"/>
  <c r="BH73" i="2"/>
  <c r="BN73" i="2"/>
  <c r="E74" i="2"/>
  <c r="H74" i="2"/>
  <c r="I74" i="2"/>
  <c r="J74" i="2"/>
  <c r="K74" i="2"/>
  <c r="AY74" i="2"/>
  <c r="AZ74" i="2" s="1"/>
  <c r="BA74" i="2"/>
  <c r="BB74" i="2" s="1"/>
  <c r="BD74" i="2"/>
  <c r="BE74" i="2"/>
  <c r="BF74" i="2"/>
  <c r="BG74" i="2"/>
  <c r="BH74" i="2"/>
  <c r="BK74" i="2"/>
  <c r="E75" i="2"/>
  <c r="F75" i="2"/>
  <c r="H75" i="2"/>
  <c r="I75" i="2"/>
  <c r="BM75" i="2" s="1"/>
  <c r="J75" i="2"/>
  <c r="K75" i="2"/>
  <c r="AY75" i="2"/>
  <c r="AZ75" i="2" s="1"/>
  <c r="BA75" i="2"/>
  <c r="BB75" i="2" s="1"/>
  <c r="BE75" i="2"/>
  <c r="BF75" i="2"/>
  <c r="BC75" i="2" s="1"/>
  <c r="BG75" i="2"/>
  <c r="BH75" i="2"/>
  <c r="BK75" i="2"/>
  <c r="BL75" i="2"/>
  <c r="BN75" i="2"/>
  <c r="E76" i="2"/>
  <c r="H76" i="2"/>
  <c r="I76" i="2"/>
  <c r="BN76" i="2" s="1"/>
  <c r="J76" i="2"/>
  <c r="K76" i="2"/>
  <c r="AY76" i="2"/>
  <c r="AZ76" i="2" s="1"/>
  <c r="BA76" i="2"/>
  <c r="BB76" i="2"/>
  <c r="BE76" i="2"/>
  <c r="BF76" i="2"/>
  <c r="BG76" i="2"/>
  <c r="BH76" i="2"/>
  <c r="E77" i="2"/>
  <c r="H77" i="2"/>
  <c r="I77" i="2"/>
  <c r="BL77" i="2" s="1"/>
  <c r="J77" i="2"/>
  <c r="K77" i="2"/>
  <c r="AY77" i="2"/>
  <c r="AZ77" i="2" s="1"/>
  <c r="BA77" i="2"/>
  <c r="BB77" i="2" s="1"/>
  <c r="BE77" i="2"/>
  <c r="BF77" i="2"/>
  <c r="BG77" i="2"/>
  <c r="BH77" i="2"/>
  <c r="BD77" i="2" s="1"/>
  <c r="E78" i="2"/>
  <c r="H78" i="2"/>
  <c r="I78" i="2"/>
  <c r="BK78" i="2" s="1"/>
  <c r="J78" i="2"/>
  <c r="K78" i="2"/>
  <c r="AY78" i="2"/>
  <c r="AZ78" i="2" s="1"/>
  <c r="BA78" i="2"/>
  <c r="BB78" i="2" s="1"/>
  <c r="BE78" i="2"/>
  <c r="BF78" i="2"/>
  <c r="BG78" i="2"/>
  <c r="BH78" i="2"/>
  <c r="BN78" i="2"/>
  <c r="E79" i="2"/>
  <c r="H79" i="2"/>
  <c r="I79" i="2" s="1"/>
  <c r="J79" i="2"/>
  <c r="K79" i="2"/>
  <c r="AY79" i="2"/>
  <c r="AZ79" i="2" s="1"/>
  <c r="BA79" i="2"/>
  <c r="BB79" i="2" s="1"/>
  <c r="BE79" i="2"/>
  <c r="BF79" i="2"/>
  <c r="BG79" i="2"/>
  <c r="BH79" i="2"/>
  <c r="BD79" i="2" s="1"/>
  <c r="E80" i="2"/>
  <c r="H80" i="2"/>
  <c r="I80" i="2"/>
  <c r="J80" i="2"/>
  <c r="K80" i="2"/>
  <c r="AY80" i="2"/>
  <c r="AZ80" i="2" s="1"/>
  <c r="BA80" i="2"/>
  <c r="BB80" i="2"/>
  <c r="BE80" i="2"/>
  <c r="BF80" i="2"/>
  <c r="BG80" i="2"/>
  <c r="BH80" i="2"/>
  <c r="BL80" i="2"/>
  <c r="BN80" i="2"/>
  <c r="E81" i="2"/>
  <c r="H81" i="2"/>
  <c r="I81" i="2" s="1"/>
  <c r="F81" i="2" s="1"/>
  <c r="J81" i="2"/>
  <c r="K81" i="2"/>
  <c r="AY81" i="2"/>
  <c r="AZ81" i="2"/>
  <c r="BA81" i="2"/>
  <c r="BB81" i="2" s="1"/>
  <c r="BE81" i="2"/>
  <c r="BF81" i="2"/>
  <c r="BG81" i="2"/>
  <c r="BH81" i="2"/>
  <c r="BL81" i="2"/>
  <c r="E82" i="2"/>
  <c r="H82" i="2"/>
  <c r="I82" i="2"/>
  <c r="BM82" i="2" s="1"/>
  <c r="J82" i="2"/>
  <c r="K82" i="2"/>
  <c r="AY82" i="2"/>
  <c r="AZ82" i="2" s="1"/>
  <c r="BA82" i="2"/>
  <c r="BB82" i="2" s="1"/>
  <c r="BE82" i="2"/>
  <c r="BC82" i="2" s="1"/>
  <c r="BF82" i="2"/>
  <c r="BG82" i="2"/>
  <c r="BH82" i="2"/>
  <c r="E83" i="2"/>
  <c r="H83" i="2"/>
  <c r="I83" i="2"/>
  <c r="BM83" i="2" s="1"/>
  <c r="J83" i="2"/>
  <c r="K83" i="2"/>
  <c r="AY83" i="2"/>
  <c r="AZ83" i="2" s="1"/>
  <c r="BA83" i="2"/>
  <c r="BB83" i="2" s="1"/>
  <c r="BE83" i="2"/>
  <c r="BF83" i="2"/>
  <c r="BG83" i="2"/>
  <c r="BH83" i="2"/>
  <c r="BD83" i="2" s="1"/>
  <c r="BN83" i="2"/>
  <c r="E84" i="2"/>
  <c r="H84" i="2"/>
  <c r="I84" i="2"/>
  <c r="BK84" i="2" s="1"/>
  <c r="J84" i="2"/>
  <c r="K84" i="2"/>
  <c r="AY84" i="2"/>
  <c r="AZ84" i="2"/>
  <c r="BA84" i="2"/>
  <c r="BB84" i="2" s="1"/>
  <c r="BE84" i="2"/>
  <c r="BF84" i="2"/>
  <c r="BG84" i="2"/>
  <c r="BH84" i="2"/>
  <c r="BL84" i="2"/>
  <c r="E85" i="2"/>
  <c r="H85" i="2"/>
  <c r="I85" i="2"/>
  <c r="J85" i="2"/>
  <c r="K85" i="2"/>
  <c r="AY85" i="2"/>
  <c r="AZ85" i="2" s="1"/>
  <c r="BA85" i="2"/>
  <c r="BB85" i="2" s="1"/>
  <c r="BE85" i="2"/>
  <c r="BF85" i="2"/>
  <c r="BG85" i="2"/>
  <c r="BH85" i="2"/>
  <c r="BM85" i="2"/>
  <c r="BN85" i="2"/>
  <c r="E86" i="2"/>
  <c r="H86" i="2"/>
  <c r="I86" i="2" s="1"/>
  <c r="BL86" i="2" s="1"/>
  <c r="J86" i="2"/>
  <c r="K86" i="2"/>
  <c r="AY86" i="2"/>
  <c r="AZ86" i="2" s="1"/>
  <c r="BA86" i="2"/>
  <c r="BB86" i="2" s="1"/>
  <c r="BE86" i="2"/>
  <c r="BF86" i="2"/>
  <c r="BG86" i="2"/>
  <c r="BH86" i="2"/>
  <c r="E87" i="2"/>
  <c r="H87" i="2"/>
  <c r="I87" i="2" s="1"/>
  <c r="J87" i="2"/>
  <c r="K87" i="2"/>
  <c r="AY87" i="2"/>
  <c r="AZ87" i="2" s="1"/>
  <c r="BA87" i="2"/>
  <c r="BB87" i="2" s="1"/>
  <c r="BE87" i="2"/>
  <c r="BF87" i="2"/>
  <c r="BG87" i="2"/>
  <c r="BH87" i="2"/>
  <c r="BL87" i="2"/>
  <c r="BN87" i="2"/>
  <c r="E88" i="2"/>
  <c r="H88" i="2"/>
  <c r="I88" i="2" s="1"/>
  <c r="J88" i="2"/>
  <c r="K88" i="2"/>
  <c r="AY88" i="2"/>
  <c r="AZ88" i="2" s="1"/>
  <c r="BA88" i="2"/>
  <c r="BB88" i="2" s="1"/>
  <c r="BE88" i="2"/>
  <c r="BF88" i="2"/>
  <c r="BG88" i="2"/>
  <c r="BH88" i="2"/>
  <c r="E89" i="2"/>
  <c r="H89" i="2"/>
  <c r="I89" i="2" s="1"/>
  <c r="BK89" i="2" s="1"/>
  <c r="J89" i="2"/>
  <c r="K89" i="2"/>
  <c r="AY89" i="2"/>
  <c r="AZ89" i="2" s="1"/>
  <c r="BA89" i="2"/>
  <c r="BB89" i="2" s="1"/>
  <c r="BE89" i="2"/>
  <c r="BF89" i="2"/>
  <c r="BC89" i="2" s="1"/>
  <c r="BG89" i="2"/>
  <c r="BH89" i="2"/>
  <c r="BN89" i="2"/>
  <c r="E90" i="2"/>
  <c r="H90" i="2"/>
  <c r="I90" i="2"/>
  <c r="BN90" i="2" s="1"/>
  <c r="J90" i="2"/>
  <c r="K90" i="2"/>
  <c r="AY90" i="2"/>
  <c r="AZ90" i="2" s="1"/>
  <c r="BA90" i="2"/>
  <c r="BB90" i="2" s="1"/>
  <c r="BE90" i="2"/>
  <c r="BF90" i="2"/>
  <c r="BG90" i="2"/>
  <c r="BH90" i="2"/>
  <c r="E91" i="2"/>
  <c r="F91" i="2"/>
  <c r="H91" i="2"/>
  <c r="I91" i="2" s="1"/>
  <c r="BK91" i="2" s="1"/>
  <c r="J91" i="2"/>
  <c r="K91" i="2"/>
  <c r="AY91" i="2"/>
  <c r="AZ91" i="2" s="1"/>
  <c r="BA91" i="2"/>
  <c r="BB91" i="2" s="1"/>
  <c r="BE91" i="2"/>
  <c r="BF91" i="2"/>
  <c r="BG91" i="2"/>
  <c r="BH91" i="2"/>
  <c r="BL91" i="2"/>
  <c r="BM91" i="2"/>
  <c r="BN91" i="2"/>
  <c r="E92" i="2"/>
  <c r="H92" i="2"/>
  <c r="I92" i="2" s="1"/>
  <c r="J92" i="2"/>
  <c r="K92" i="2"/>
  <c r="AY92" i="2"/>
  <c r="AZ92" i="2" s="1"/>
  <c r="BA92" i="2"/>
  <c r="BB92" i="2" s="1"/>
  <c r="BD92" i="2"/>
  <c r="BE92" i="2"/>
  <c r="BF92" i="2"/>
  <c r="BG92" i="2"/>
  <c r="BH92" i="2"/>
  <c r="E93" i="2"/>
  <c r="H93" i="2"/>
  <c r="I93" i="2" s="1"/>
  <c r="J93" i="2"/>
  <c r="K93" i="2"/>
  <c r="AY93" i="2"/>
  <c r="AZ93" i="2" s="1"/>
  <c r="BA93" i="2"/>
  <c r="BB93" i="2" s="1"/>
  <c r="BE93" i="2"/>
  <c r="BF93" i="2"/>
  <c r="BG93" i="2"/>
  <c r="BH93" i="2"/>
  <c r="E94" i="2"/>
  <c r="H94" i="2"/>
  <c r="I94" i="2" s="1"/>
  <c r="F94" i="2" s="1"/>
  <c r="J94" i="2"/>
  <c r="K94" i="2"/>
  <c r="AY94" i="2"/>
  <c r="AZ94" i="2" s="1"/>
  <c r="BA94" i="2"/>
  <c r="BB94" i="2" s="1"/>
  <c r="BE94" i="2"/>
  <c r="BF94" i="2"/>
  <c r="BG94" i="2"/>
  <c r="BH94" i="2"/>
  <c r="BK94" i="2"/>
  <c r="BL94" i="2"/>
  <c r="E95" i="2"/>
  <c r="H95" i="2"/>
  <c r="I95" i="2" s="1"/>
  <c r="F95" i="2" s="1"/>
  <c r="J95" i="2"/>
  <c r="K95" i="2"/>
  <c r="AY95" i="2"/>
  <c r="AZ95" i="2"/>
  <c r="BA95" i="2"/>
  <c r="BB95" i="2" s="1"/>
  <c r="BE95" i="2"/>
  <c r="BF95" i="2"/>
  <c r="BG95" i="2"/>
  <c r="BH95" i="2"/>
  <c r="E96" i="2"/>
  <c r="F96" i="2"/>
  <c r="H96" i="2"/>
  <c r="I96" i="2"/>
  <c r="J96" i="2"/>
  <c r="K96" i="2"/>
  <c r="AY96" i="2"/>
  <c r="AZ96" i="2" s="1"/>
  <c r="BA96" i="2"/>
  <c r="BB96" i="2" s="1"/>
  <c r="BE96" i="2"/>
  <c r="BF96" i="2"/>
  <c r="BG96" i="2"/>
  <c r="BH96" i="2"/>
  <c r="BK96" i="2"/>
  <c r="BM96" i="2"/>
  <c r="E97" i="2"/>
  <c r="H97" i="2"/>
  <c r="I97" i="2" s="1"/>
  <c r="BK97" i="2" s="1"/>
  <c r="J97" i="2"/>
  <c r="K97" i="2"/>
  <c r="AY97" i="2"/>
  <c r="AZ97" i="2" s="1"/>
  <c r="BA97" i="2"/>
  <c r="BB97" i="2" s="1"/>
  <c r="BE97" i="2"/>
  <c r="BF97" i="2"/>
  <c r="BG97" i="2"/>
  <c r="BH97" i="2"/>
  <c r="BL97" i="2"/>
  <c r="BM97" i="2"/>
  <c r="E98" i="2"/>
  <c r="H98" i="2"/>
  <c r="I98" i="2"/>
  <c r="J98" i="2"/>
  <c r="K98" i="2"/>
  <c r="AY98" i="2"/>
  <c r="AZ98" i="2" s="1"/>
  <c r="BA98" i="2"/>
  <c r="BB98" i="2" s="1"/>
  <c r="BE98" i="2"/>
  <c r="BF98" i="2"/>
  <c r="BC98" i="2" s="1"/>
  <c r="BG98" i="2"/>
  <c r="BH98" i="2"/>
  <c r="BL98" i="2"/>
  <c r="E99" i="2"/>
  <c r="H99" i="2"/>
  <c r="I99" i="2"/>
  <c r="BN99" i="2" s="1"/>
  <c r="J99" i="2"/>
  <c r="K99" i="2"/>
  <c r="AY99" i="2"/>
  <c r="AZ99" i="2"/>
  <c r="BA99" i="2"/>
  <c r="BB99" i="2" s="1"/>
  <c r="BE99" i="2"/>
  <c r="BF99" i="2"/>
  <c r="BG99" i="2"/>
  <c r="BH99" i="2"/>
  <c r="E100" i="2"/>
  <c r="H100" i="2"/>
  <c r="I100" i="2" s="1"/>
  <c r="J100" i="2"/>
  <c r="K100" i="2"/>
  <c r="AY100" i="2"/>
  <c r="AZ100" i="2" s="1"/>
  <c r="BA100" i="2"/>
  <c r="BB100" i="2" s="1"/>
  <c r="BE100" i="2"/>
  <c r="BF100" i="2"/>
  <c r="BG100" i="2"/>
  <c r="BH100" i="2"/>
  <c r="BF27" i="2"/>
  <c r="BI47" i="2" l="1"/>
  <c r="BI85" i="2"/>
  <c r="F60" i="2"/>
  <c r="BL60" i="2"/>
  <c r="BL42" i="2"/>
  <c r="BJ42" i="2" s="1"/>
  <c r="BM42" i="2"/>
  <c r="BN42" i="2"/>
  <c r="BI42" i="2" s="1"/>
  <c r="F42" i="2"/>
  <c r="BK42" i="2"/>
  <c r="BM43" i="2"/>
  <c r="BK43" i="2"/>
  <c r="BN43" i="2"/>
  <c r="BN88" i="2"/>
  <c r="F88" i="2"/>
  <c r="BK88" i="2"/>
  <c r="BL88" i="2"/>
  <c r="BM88" i="2"/>
  <c r="F79" i="2"/>
  <c r="BK79" i="2"/>
  <c r="BN79" i="2"/>
  <c r="BM31" i="2"/>
  <c r="BK31" i="2"/>
  <c r="BM63" i="2"/>
  <c r="F63" i="2"/>
  <c r="BK63" i="2"/>
  <c r="BL63" i="2"/>
  <c r="BN63" i="2"/>
  <c r="BL100" i="2"/>
  <c r="BM100" i="2"/>
  <c r="BN100" i="2"/>
  <c r="BK48" i="2"/>
  <c r="BL48" i="2"/>
  <c r="BJ48" i="2" s="1"/>
  <c r="F48" i="2"/>
  <c r="BM48" i="2"/>
  <c r="BN48" i="2"/>
  <c r="BM53" i="2"/>
  <c r="BN53" i="2"/>
  <c r="BN81" i="2"/>
  <c r="BK77" i="2"/>
  <c r="BL71" i="2"/>
  <c r="BK69" i="2"/>
  <c r="BJ69" i="2" s="1"/>
  <c r="F69" i="2"/>
  <c r="BN67" i="2"/>
  <c r="BI67" i="2" s="1"/>
  <c r="BD66" i="2"/>
  <c r="BN55" i="2"/>
  <c r="BI55" i="2" s="1"/>
  <c r="BD51" i="2"/>
  <c r="BK47" i="2"/>
  <c r="BN37" i="2"/>
  <c r="BI37" i="2" s="1"/>
  <c r="BN97" i="2"/>
  <c r="BI97" i="2" s="1"/>
  <c r="BC94" i="2"/>
  <c r="BD93" i="2"/>
  <c r="BM84" i="2"/>
  <c r="BL83" i="2"/>
  <c r="BD81" i="2"/>
  <c r="BM78" i="2"/>
  <c r="BM73" i="2"/>
  <c r="BI73" i="2" s="1"/>
  <c r="BD71" i="2"/>
  <c r="BD70" i="2"/>
  <c r="BD64" i="2"/>
  <c r="BC63" i="2"/>
  <c r="BN61" i="2"/>
  <c r="BI61" i="2" s="1"/>
  <c r="BN58" i="2"/>
  <c r="F58" i="2"/>
  <c r="BC54" i="2"/>
  <c r="BL95" i="2"/>
  <c r="F83" i="2"/>
  <c r="BL78" i="2"/>
  <c r="BJ78" i="2" s="1"/>
  <c r="F78" i="2"/>
  <c r="F77" i="2"/>
  <c r="BL73" i="2"/>
  <c r="BJ73" i="2" s="1"/>
  <c r="F73" i="2"/>
  <c r="F72" i="2"/>
  <c r="BC34" i="2"/>
  <c r="BJ97" i="2"/>
  <c r="BD96" i="2"/>
  <c r="BC70" i="2"/>
  <c r="BC64" i="2"/>
  <c r="BL61" i="2"/>
  <c r="BJ61" i="2" s="1"/>
  <c r="BC59" i="2"/>
  <c r="BN57" i="2"/>
  <c r="BD46" i="2"/>
  <c r="BD44" i="2"/>
  <c r="F97" i="2"/>
  <c r="BD95" i="2"/>
  <c r="F84" i="2"/>
  <c r="BD68" i="2"/>
  <c r="BK61" i="2"/>
  <c r="BL57" i="2"/>
  <c r="F57" i="2"/>
  <c r="BD49" i="2"/>
  <c r="BC100" i="2"/>
  <c r="BC96" i="2"/>
  <c r="BC97" i="2"/>
  <c r="BD94" i="2"/>
  <c r="BD76" i="2"/>
  <c r="BC66" i="2"/>
  <c r="BC92" i="2"/>
  <c r="BI91" i="2"/>
  <c r="BC87" i="2"/>
  <c r="BI78" i="2"/>
  <c r="BC78" i="2"/>
  <c r="BI69" i="2"/>
  <c r="BC69" i="2"/>
  <c r="BD60" i="2"/>
  <c r="BD57" i="2"/>
  <c r="BD52" i="2"/>
  <c r="BC36" i="2"/>
  <c r="BC47" i="2"/>
  <c r="BD41" i="2"/>
  <c r="BC32" i="2"/>
  <c r="BD28" i="2"/>
  <c r="BD97" i="2"/>
  <c r="BC93" i="2"/>
  <c r="BD91" i="2"/>
  <c r="BD85" i="2"/>
  <c r="BI83" i="2"/>
  <c r="BD75" i="2"/>
  <c r="BC72" i="2"/>
  <c r="BI59" i="2"/>
  <c r="BD58" i="2"/>
  <c r="BD45" i="2"/>
  <c r="BC42" i="2"/>
  <c r="BD39" i="2"/>
  <c r="BD31" i="2"/>
  <c r="BC65" i="2"/>
  <c r="BD62" i="2"/>
  <c r="BD53" i="2"/>
  <c r="BD50" i="2"/>
  <c r="BJ47" i="2"/>
  <c r="BC44" i="2"/>
  <c r="BC41" i="2"/>
  <c r="BD98" i="2"/>
  <c r="BC95" i="2"/>
  <c r="BC91" i="2"/>
  <c r="BC55" i="2"/>
  <c r="BJ55" i="2"/>
  <c r="BC40" i="2"/>
  <c r="BD100" i="2"/>
  <c r="BJ91" i="2"/>
  <c r="BC88" i="2"/>
  <c r="BD86" i="2"/>
  <c r="BC76" i="2"/>
  <c r="BI75" i="2"/>
  <c r="BC60" i="2"/>
  <c r="BC52" i="2"/>
  <c r="BC50" i="2"/>
  <c r="BD48" i="2"/>
  <c r="BJ37" i="2"/>
  <c r="BD33" i="2"/>
  <c r="BD29" i="2"/>
  <c r="BD89" i="2"/>
  <c r="BC86" i="2"/>
  <c r="BC85" i="2"/>
  <c r="BC77" i="2"/>
  <c r="BJ75" i="2"/>
  <c r="BI65" i="2"/>
  <c r="BC56" i="2"/>
  <c r="BD43" i="2"/>
  <c r="BD32" i="2"/>
  <c r="BJ94" i="2"/>
  <c r="BD90" i="2"/>
  <c r="BC83" i="2"/>
  <c r="BC79" i="2"/>
  <c r="BC71" i="2"/>
  <c r="BC62" i="2"/>
  <c r="BC46" i="2"/>
  <c r="BC35" i="2"/>
  <c r="BD99" i="2"/>
  <c r="BD88" i="2"/>
  <c r="BC81" i="2"/>
  <c r="BC80" i="2"/>
  <c r="BJ77" i="2"/>
  <c r="BC74" i="2"/>
  <c r="BD65" i="2"/>
  <c r="BD59" i="2"/>
  <c r="BC58" i="2"/>
  <c r="BC57" i="2"/>
  <c r="BD56" i="2"/>
  <c r="BC49" i="2"/>
  <c r="BC45" i="2"/>
  <c r="BC43" i="2"/>
  <c r="BD40" i="2"/>
  <c r="BC38" i="2"/>
  <c r="BC37" i="2"/>
  <c r="BN92" i="2"/>
  <c r="BL92" i="2"/>
  <c r="BM92" i="2"/>
  <c r="F92" i="2"/>
  <c r="BM62" i="2"/>
  <c r="F62" i="2"/>
  <c r="BL62" i="2"/>
  <c r="BK62" i="2"/>
  <c r="BN62" i="2"/>
  <c r="BK92" i="2"/>
  <c r="BK93" i="2"/>
  <c r="BN93" i="2"/>
  <c r="BL93" i="2"/>
  <c r="F93" i="2"/>
  <c r="BM93" i="2"/>
  <c r="F99" i="2"/>
  <c r="BM99" i="2"/>
  <c r="BI99" i="2" s="1"/>
  <c r="BK99" i="2"/>
  <c r="BL99" i="2"/>
  <c r="BM70" i="2"/>
  <c r="BN70" i="2"/>
  <c r="BK70" i="2"/>
  <c r="BL70" i="2"/>
  <c r="F70" i="2"/>
  <c r="BM66" i="2"/>
  <c r="BI66" i="2" s="1"/>
  <c r="BL66" i="2"/>
  <c r="F66" i="2"/>
  <c r="BK66" i="2"/>
  <c r="BM89" i="2"/>
  <c r="BI89" i="2" s="1"/>
  <c r="F89" i="2"/>
  <c r="BM86" i="2"/>
  <c r="BM52" i="2"/>
  <c r="BI52" i="2" s="1"/>
  <c r="F52" i="2"/>
  <c r="BK52" i="2"/>
  <c r="BL52" i="2"/>
  <c r="BK100" i="2"/>
  <c r="F100" i="2"/>
  <c r="BM90" i="2"/>
  <c r="BI90" i="2" s="1"/>
  <c r="BL89" i="2"/>
  <c r="BJ89" i="2" s="1"/>
  <c r="BD87" i="2"/>
  <c r="BD84" i="2"/>
  <c r="F82" i="2"/>
  <c r="BL82" i="2"/>
  <c r="BN82" i="2"/>
  <c r="BI82" i="2" s="1"/>
  <c r="BC73" i="2"/>
  <c r="F71" i="2"/>
  <c r="BK71" i="2"/>
  <c r="BN71" i="2"/>
  <c r="BI71" i="2" s="1"/>
  <c r="BN98" i="2"/>
  <c r="F98" i="2"/>
  <c r="BK98" i="2"/>
  <c r="BJ98" i="2" s="1"/>
  <c r="BL90" i="2"/>
  <c r="BC90" i="2"/>
  <c r="F90" i="2"/>
  <c r="BK87" i="2"/>
  <c r="BJ87" i="2" s="1"/>
  <c r="F87" i="2"/>
  <c r="BJ84" i="2"/>
  <c r="BK82" i="2"/>
  <c r="BM74" i="2"/>
  <c r="BL74" i="2"/>
  <c r="BJ74" i="2" s="1"/>
  <c r="F74" i="2"/>
  <c r="BN74" i="2"/>
  <c r="BK95" i="2"/>
  <c r="BM95" i="2"/>
  <c r="BN86" i="2"/>
  <c r="F86" i="2"/>
  <c r="BK86" i="2"/>
  <c r="BJ86" i="2" s="1"/>
  <c r="F85" i="2"/>
  <c r="BK85" i="2"/>
  <c r="BL85" i="2"/>
  <c r="BD82" i="2"/>
  <c r="F76" i="2"/>
  <c r="BL76" i="2"/>
  <c r="BK76" i="2"/>
  <c r="F46" i="2"/>
  <c r="BL46" i="2"/>
  <c r="BK46" i="2"/>
  <c r="BM46" i="2"/>
  <c r="BN46" i="2"/>
  <c r="BC99" i="2"/>
  <c r="BM98" i="2"/>
  <c r="BN96" i="2"/>
  <c r="BI96" i="2" s="1"/>
  <c r="BL96" i="2"/>
  <c r="BJ96" i="2" s="1"/>
  <c r="BN95" i="2"/>
  <c r="BN94" i="2"/>
  <c r="BM94" i="2"/>
  <c r="BK90" i="2"/>
  <c r="BM87" i="2"/>
  <c r="BI87" i="2" s="1"/>
  <c r="BN84" i="2"/>
  <c r="BC84" i="2"/>
  <c r="BK83" i="2"/>
  <c r="BJ83" i="2" s="1"/>
  <c r="BD80" i="2"/>
  <c r="BM80" i="2"/>
  <c r="BI80" i="2" s="1"/>
  <c r="F80" i="2"/>
  <c r="BK80" i="2"/>
  <c r="BJ80" i="2" s="1"/>
  <c r="BM79" i="2"/>
  <c r="BL79" i="2"/>
  <c r="BM76" i="2"/>
  <c r="BI76" i="2" s="1"/>
  <c r="BM49" i="2"/>
  <c r="F49" i="2"/>
  <c r="BN49" i="2"/>
  <c r="BL49" i="2"/>
  <c r="BJ49" i="2" s="1"/>
  <c r="BK44" i="2"/>
  <c r="BM44" i="2"/>
  <c r="BL44" i="2"/>
  <c r="BN44" i="2"/>
  <c r="F44" i="2"/>
  <c r="BD63" i="2"/>
  <c r="BC61" i="2"/>
  <c r="BM81" i="2"/>
  <c r="BK81" i="2"/>
  <c r="BJ81" i="2" s="1"/>
  <c r="BM77" i="2"/>
  <c r="BN77" i="2"/>
  <c r="BM72" i="2"/>
  <c r="BN72" i="2"/>
  <c r="BL72" i="2"/>
  <c r="BJ72" i="2" s="1"/>
  <c r="BM68" i="2"/>
  <c r="BI68" i="2" s="1"/>
  <c r="F68" i="2"/>
  <c r="BL68" i="2"/>
  <c r="BJ68" i="2" s="1"/>
  <c r="BC67" i="2"/>
  <c r="BK67" i="2"/>
  <c r="BL67" i="2"/>
  <c r="BJ54" i="2"/>
  <c r="BM54" i="2"/>
  <c r="BN54" i="2"/>
  <c r="F54" i="2"/>
  <c r="BM41" i="2"/>
  <c r="BK41" i="2"/>
  <c r="BL41" i="2"/>
  <c r="BN41" i="2"/>
  <c r="F41" i="2"/>
  <c r="BM45" i="2"/>
  <c r="F45" i="2"/>
  <c r="BK45" i="2"/>
  <c r="BN45" i="2"/>
  <c r="BL45" i="2"/>
  <c r="BD78" i="2"/>
  <c r="BD69" i="2"/>
  <c r="BC68" i="2"/>
  <c r="F59" i="2"/>
  <c r="BL59" i="2"/>
  <c r="BJ59" i="2" s="1"/>
  <c r="BM58" i="2"/>
  <c r="BK58" i="2"/>
  <c r="BJ58" i="2" s="1"/>
  <c r="BK57" i="2"/>
  <c r="BJ57" i="2" s="1"/>
  <c r="BK53" i="2"/>
  <c r="F53" i="2"/>
  <c r="BL53" i="2"/>
  <c r="BK50" i="2"/>
  <c r="BL50" i="2"/>
  <c r="F50" i="2"/>
  <c r="BM50" i="2"/>
  <c r="BI50" i="2" s="1"/>
  <c r="BM51" i="2"/>
  <c r="BI51" i="2" s="1"/>
  <c r="F51" i="2"/>
  <c r="BK51" i="2"/>
  <c r="BM60" i="2"/>
  <c r="BN60" i="2"/>
  <c r="BM56" i="2"/>
  <c r="BI56" i="2" s="1"/>
  <c r="BL56" i="2"/>
  <c r="F56" i="2"/>
  <c r="F39" i="2"/>
  <c r="BK39" i="2"/>
  <c r="BL39" i="2"/>
  <c r="BM39" i="2"/>
  <c r="BN39" i="2"/>
  <c r="BD67" i="2"/>
  <c r="F65" i="2"/>
  <c r="BL65" i="2"/>
  <c r="BJ65" i="2" s="1"/>
  <c r="BM64" i="2"/>
  <c r="BI64" i="2" s="1"/>
  <c r="BK64" i="2"/>
  <c r="BJ64" i="2" s="1"/>
  <c r="BK60" i="2"/>
  <c r="BJ60" i="2" s="1"/>
  <c r="BI57" i="2"/>
  <c r="BK56" i="2"/>
  <c r="BL51" i="2"/>
  <c r="BN29" i="2"/>
  <c r="F29" i="2"/>
  <c r="BL29" i="2"/>
  <c r="BM29" i="2"/>
  <c r="BK29" i="2"/>
  <c r="BD73" i="2"/>
  <c r="BD61" i="2"/>
  <c r="F35" i="2"/>
  <c r="BK35" i="2"/>
  <c r="BN35" i="2"/>
  <c r="BL35" i="2"/>
  <c r="BM35" i="2"/>
  <c r="BK30" i="2"/>
  <c r="BL30" i="2"/>
  <c r="BN30" i="2"/>
  <c r="F30" i="2"/>
  <c r="BM30" i="2"/>
  <c r="BL38" i="2"/>
  <c r="BJ38" i="2" s="1"/>
  <c r="BM38" i="2"/>
  <c r="BN38" i="2"/>
  <c r="BI32" i="2"/>
  <c r="BD55" i="2"/>
  <c r="BC48" i="2"/>
  <c r="BL40" i="2"/>
  <c r="BJ40" i="2" s="1"/>
  <c r="F40" i="2"/>
  <c r="BM40" i="2"/>
  <c r="BN40" i="2"/>
  <c r="F38" i="2"/>
  <c r="BD36" i="2"/>
  <c r="BL43" i="2"/>
  <c r="BJ43" i="2" s="1"/>
  <c r="BD42" i="2"/>
  <c r="BC39" i="2"/>
  <c r="BK28" i="2"/>
  <c r="BL28" i="2"/>
  <c r="BM28" i="2"/>
  <c r="BI28" i="2" s="1"/>
  <c r="BL36" i="2"/>
  <c r="BJ36" i="2" s="1"/>
  <c r="F36" i="2"/>
  <c r="BN36" i="2"/>
  <c r="BI36" i="2" s="1"/>
  <c r="BN33" i="2"/>
  <c r="BI33" i="2" s="1"/>
  <c r="F33" i="2"/>
  <c r="BL33" i="2"/>
  <c r="BK33" i="2"/>
  <c r="BN31" i="2"/>
  <c r="BI31" i="2" s="1"/>
  <c r="F31" i="2"/>
  <c r="BL31" i="2"/>
  <c r="F28" i="2"/>
  <c r="F43" i="2"/>
  <c r="BD35" i="2"/>
  <c r="BK34" i="2"/>
  <c r="BL34" i="2"/>
  <c r="BM34" i="2"/>
  <c r="BI34" i="2" s="1"/>
  <c r="BK32" i="2"/>
  <c r="BL32" i="2"/>
  <c r="BC33" i="2"/>
  <c r="BC31" i="2"/>
  <c r="BC29" i="2"/>
  <c r="AY27" i="2"/>
  <c r="AZ27" i="2" s="1"/>
  <c r="BA27" i="2"/>
  <c r="BB27" i="2" s="1"/>
  <c r="K27" i="2"/>
  <c r="BJ79" i="2" l="1"/>
  <c r="BI53" i="2"/>
  <c r="BI48" i="2"/>
  <c r="BI63" i="2"/>
  <c r="BI100" i="2"/>
  <c r="BJ63" i="2"/>
  <c r="BI79" i="2"/>
  <c r="BJ95" i="2"/>
  <c r="BJ71" i="2"/>
  <c r="BI58" i="2"/>
  <c r="BJ93" i="2"/>
  <c r="BJ88" i="2"/>
  <c r="BI62" i="2"/>
  <c r="BI43" i="2"/>
  <c r="BJ28" i="2"/>
  <c r="BI30" i="2"/>
  <c r="BJ56" i="2"/>
  <c r="BI81" i="2"/>
  <c r="BI84" i="2"/>
  <c r="BJ85" i="2"/>
  <c r="BI93" i="2"/>
  <c r="BI35" i="2"/>
  <c r="BJ29" i="2"/>
  <c r="BJ100" i="2"/>
  <c r="BI40" i="2"/>
  <c r="BJ31" i="2"/>
  <c r="BI88" i="2"/>
  <c r="BJ53" i="2"/>
  <c r="BJ39" i="2"/>
  <c r="BJ50" i="2"/>
  <c r="BJ90" i="2"/>
  <c r="BJ92" i="2"/>
  <c r="BJ32" i="2"/>
  <c r="BI38" i="2"/>
  <c r="BJ30" i="2"/>
  <c r="BI54" i="2"/>
  <c r="BI77" i="2"/>
  <c r="BJ44" i="2"/>
  <c r="BI49" i="2"/>
  <c r="BJ76" i="2"/>
  <c r="BJ62" i="2"/>
  <c r="BI98" i="2"/>
  <c r="BJ99" i="2"/>
  <c r="BJ41" i="2"/>
  <c r="BJ70" i="2"/>
  <c r="BI60" i="2"/>
  <c r="BI45" i="2"/>
  <c r="BI41" i="2"/>
  <c r="BI94" i="2"/>
  <c r="BI46" i="2"/>
  <c r="BI95" i="2"/>
  <c r="BJ52" i="2"/>
  <c r="BJ33" i="2"/>
  <c r="BJ35" i="2"/>
  <c r="BI44" i="2"/>
  <c r="BJ46" i="2"/>
  <c r="BJ82" i="2"/>
  <c r="BI86" i="2"/>
  <c r="BI92" i="2"/>
  <c r="BI29" i="2"/>
  <c r="BI74" i="2"/>
  <c r="BI39" i="2"/>
  <c r="BI72" i="2"/>
  <c r="BJ66" i="2"/>
  <c r="BI70" i="2"/>
  <c r="BJ34" i="2"/>
  <c r="BJ51" i="2"/>
  <c r="BJ45" i="2"/>
  <c r="BJ67" i="2"/>
  <c r="J27" i="2"/>
  <c r="E27" i="2"/>
  <c r="BG27" i="2" l="1"/>
  <c r="BE27" i="2"/>
  <c r="G31" i="5" l="1"/>
  <c r="H31" i="5" s="1"/>
  <c r="H30" i="5"/>
  <c r="G30" i="5"/>
  <c r="G29" i="5"/>
  <c r="H29" i="5" s="1"/>
  <c r="G28" i="5"/>
  <c r="H28" i="5" s="1"/>
  <c r="J17" i="5"/>
  <c r="J18" i="5" s="1"/>
  <c r="B15" i="5"/>
  <c r="B14" i="5"/>
  <c r="C14" i="5" s="1"/>
  <c r="B13" i="5"/>
  <c r="C13" i="5" s="1"/>
  <c r="B12" i="5"/>
  <c r="C12" i="5" s="1"/>
  <c r="K11" i="5"/>
  <c r="K17" i="5" s="1"/>
  <c r="J11" i="5"/>
  <c r="I11" i="5"/>
  <c r="I17" i="5" s="1"/>
  <c r="H11" i="5"/>
  <c r="H17" i="5" s="1"/>
  <c r="B8" i="5"/>
  <c r="B7" i="5"/>
  <c r="K18" i="5" l="1"/>
  <c r="K19" i="5" s="1"/>
  <c r="H18" i="5"/>
  <c r="H19" i="5"/>
  <c r="I18" i="5"/>
  <c r="I19" i="5" s="1"/>
  <c r="B11" i="5"/>
  <c r="C11" i="5" s="1"/>
  <c r="C17" i="5" s="1"/>
  <c r="J19" i="5"/>
  <c r="D11" i="5" l="1"/>
  <c r="E11" i="5" l="1"/>
  <c r="D12" i="5"/>
  <c r="E12" i="5" s="1"/>
  <c r="F12" i="5" s="1"/>
  <c r="G12" i="5" s="1"/>
  <c r="D8" i="5"/>
  <c r="BC27" i="2"/>
  <c r="BH27" i="2"/>
  <c r="F11" i="5" l="1"/>
  <c r="D13" i="5"/>
  <c r="G31" i="3"/>
  <c r="E13" i="5" l="1"/>
  <c r="D14" i="5"/>
  <c r="E14" i="5" s="1"/>
  <c r="F14" i="5" s="1"/>
  <c r="G14" i="5" s="1"/>
  <c r="G11" i="5"/>
  <c r="D15" i="5"/>
  <c r="E15" i="5" s="1"/>
  <c r="F15" i="5" s="1"/>
  <c r="G15" i="5" s="1"/>
  <c r="D14" i="2"/>
  <c r="H27" i="2"/>
  <c r="I27" i="2" s="1"/>
  <c r="F27" i="2" s="1"/>
  <c r="L95" i="2" l="1"/>
  <c r="L37" i="2"/>
  <c r="L49" i="2"/>
  <c r="L50" i="2"/>
  <c r="L52" i="2"/>
  <c r="L66" i="2"/>
  <c r="L80" i="2"/>
  <c r="L43" i="2"/>
  <c r="L93" i="2"/>
  <c r="L53" i="2"/>
  <c r="L54" i="2"/>
  <c r="L71" i="2"/>
  <c r="L72" i="2"/>
  <c r="L77" i="2"/>
  <c r="L81" i="2"/>
  <c r="L32" i="2"/>
  <c r="L34" i="2"/>
  <c r="L36" i="2"/>
  <c r="L38" i="2"/>
  <c r="L40" i="2"/>
  <c r="L41" i="2"/>
  <c r="L59" i="2"/>
  <c r="L74" i="2"/>
  <c r="L83" i="2"/>
  <c r="L87" i="2"/>
  <c r="L97" i="2"/>
  <c r="L39" i="2"/>
  <c r="L46" i="2"/>
  <c r="L30" i="2"/>
  <c r="L60" i="2"/>
  <c r="L62" i="2"/>
  <c r="L99" i="2"/>
  <c r="L100" i="2"/>
  <c r="L96" i="2"/>
  <c r="L69" i="2"/>
  <c r="L67" i="2"/>
  <c r="L85" i="2"/>
  <c r="L84" i="2"/>
  <c r="L35" i="2"/>
  <c r="L42" i="2"/>
  <c r="L92" i="2"/>
  <c r="L48" i="2"/>
  <c r="L57" i="2"/>
  <c r="L61" i="2"/>
  <c r="L82" i="2"/>
  <c r="L33" i="2"/>
  <c r="L28" i="2"/>
  <c r="L94" i="2"/>
  <c r="L78" i="2"/>
  <c r="L76" i="2"/>
  <c r="L44" i="2"/>
  <c r="L56" i="2"/>
  <c r="L55" i="2"/>
  <c r="L65" i="2"/>
  <c r="L31" i="2"/>
  <c r="L90" i="2"/>
  <c r="L91" i="2"/>
  <c r="L47" i="2"/>
  <c r="L51" i="2"/>
  <c r="L63" i="2"/>
  <c r="L73" i="2"/>
  <c r="L79" i="2"/>
  <c r="L75" i="2"/>
  <c r="L98" i="2"/>
  <c r="L45" i="2"/>
  <c r="L58" i="2"/>
  <c r="L89" i="2"/>
  <c r="L29" i="2"/>
  <c r="L70" i="2"/>
  <c r="L68" i="2"/>
  <c r="L86" i="2"/>
  <c r="L88" i="2"/>
  <c r="L64" i="2"/>
  <c r="D17" i="5"/>
  <c r="F13" i="5"/>
  <c r="E17" i="5"/>
  <c r="BM27" i="2"/>
  <c r="L27" i="2"/>
  <c r="N58" i="2" l="1"/>
  <c r="P58" i="2" s="1"/>
  <c r="R58" i="2" s="1"/>
  <c r="T58" i="2"/>
  <c r="V58" i="2" s="1"/>
  <c r="X58" i="2" s="1"/>
  <c r="N94" i="2"/>
  <c r="P94" i="2" s="1"/>
  <c r="R94" i="2" s="1"/>
  <c r="N67" i="2"/>
  <c r="P67" i="2" s="1"/>
  <c r="R67" i="2" s="1"/>
  <c r="N60" i="2"/>
  <c r="P60" i="2" s="1"/>
  <c r="R60" i="2" s="1"/>
  <c r="T60" i="2"/>
  <c r="N83" i="2"/>
  <c r="P83" i="2" s="1"/>
  <c r="R83" i="2" s="1"/>
  <c r="T83" i="2"/>
  <c r="V83" i="2" s="1"/>
  <c r="X83" i="2" s="1"/>
  <c r="Z83" i="2"/>
  <c r="AB83" i="2" s="1"/>
  <c r="AD83" i="2" s="1"/>
  <c r="N36" i="2"/>
  <c r="P36" i="2" s="1"/>
  <c r="R36" i="2" s="1"/>
  <c r="T36" i="2"/>
  <c r="V36" i="2" s="1"/>
  <c r="X36" i="2" s="1"/>
  <c r="Z36" i="2"/>
  <c r="N71" i="2"/>
  <c r="P71" i="2" s="1"/>
  <c r="R71" i="2" s="1"/>
  <c r="T71" i="2"/>
  <c r="N66" i="2"/>
  <c r="P66" i="2" s="1"/>
  <c r="R66" i="2" s="1"/>
  <c r="T66" i="2"/>
  <c r="V66" i="2" s="1"/>
  <c r="X66" i="2" s="1"/>
  <c r="Z66" i="2"/>
  <c r="AB66" i="2" s="1"/>
  <c r="AD66" i="2" s="1"/>
  <c r="AF66" i="2"/>
  <c r="AH66" i="2" s="1"/>
  <c r="AJ66" i="2" s="1"/>
  <c r="N45" i="2"/>
  <c r="P45" i="2" s="1"/>
  <c r="R45" i="2" s="1"/>
  <c r="T45" i="2"/>
  <c r="V45" i="2" s="1"/>
  <c r="X45" i="2" s="1"/>
  <c r="Z45" i="2"/>
  <c r="AB45" i="2" s="1"/>
  <c r="AD45" i="2" s="1"/>
  <c r="AF45" i="2"/>
  <c r="AH45" i="2" s="1"/>
  <c r="AJ45" i="2" s="1"/>
  <c r="AL45" i="2"/>
  <c r="AN45" i="2" s="1"/>
  <c r="AP45" i="2" s="1"/>
  <c r="N92" i="2"/>
  <c r="P92" i="2" s="1"/>
  <c r="R92" i="2" s="1"/>
  <c r="T92" i="2"/>
  <c r="V92" i="2" s="1"/>
  <c r="X92" i="2" s="1"/>
  <c r="Z92" i="2"/>
  <c r="AB92" i="2" s="1"/>
  <c r="AD92" i="2" s="1"/>
  <c r="AF92" i="2"/>
  <c r="AH92" i="2" s="1"/>
  <c r="AJ92" i="2" s="1"/>
  <c r="AL92" i="2"/>
  <c r="AN92" i="2" s="1"/>
  <c r="AP92" i="2" s="1"/>
  <c r="N69" i="2"/>
  <c r="P69" i="2" s="1"/>
  <c r="R69" i="2" s="1"/>
  <c r="N30" i="2"/>
  <c r="P30" i="2" s="1"/>
  <c r="R30" i="2" s="1"/>
  <c r="N74" i="2"/>
  <c r="P74" i="2" s="1"/>
  <c r="R74" i="2" s="1"/>
  <c r="T74" i="2"/>
  <c r="V74" i="2" s="1"/>
  <c r="X74" i="2" s="1"/>
  <c r="N34" i="2"/>
  <c r="P34" i="2" s="1"/>
  <c r="R34" i="2" s="1"/>
  <c r="T34" i="2"/>
  <c r="V34" i="2" s="1"/>
  <c r="X34" i="2" s="1"/>
  <c r="N54" i="2"/>
  <c r="P54" i="2" s="1"/>
  <c r="R54" i="2" s="1"/>
  <c r="T54" i="2"/>
  <c r="V54" i="2" s="1"/>
  <c r="X54" i="2" s="1"/>
  <c r="Z54" i="2"/>
  <c r="AB54" i="2" s="1"/>
  <c r="AD54" i="2" s="1"/>
  <c r="N52" i="2"/>
  <c r="P52" i="2" s="1"/>
  <c r="R52" i="2" s="1"/>
  <c r="T52" i="2"/>
  <c r="V52" i="2" s="1"/>
  <c r="X52" i="2" s="1"/>
  <c r="Z52" i="2"/>
  <c r="AB52" i="2" s="1"/>
  <c r="AD52" i="2" s="1"/>
  <c r="N55" i="2"/>
  <c r="P55" i="2" s="1"/>
  <c r="R55" i="2" s="1"/>
  <c r="N68" i="2"/>
  <c r="N47" i="2"/>
  <c r="N96" i="2"/>
  <c r="P96" i="2" s="1"/>
  <c r="R96" i="2" s="1"/>
  <c r="N32" i="2"/>
  <c r="P32" i="2" s="1"/>
  <c r="R32" i="2" s="1"/>
  <c r="T32" i="2"/>
  <c r="V32" i="2" s="1"/>
  <c r="X32" i="2" s="1"/>
  <c r="N44" i="2"/>
  <c r="P44" i="2" s="1"/>
  <c r="R44" i="2" s="1"/>
  <c r="N35" i="2"/>
  <c r="P35" i="2" s="1"/>
  <c r="R35" i="2" s="1"/>
  <c r="T35" i="2"/>
  <c r="V35" i="2" s="1"/>
  <c r="X35" i="2" s="1"/>
  <c r="N100" i="2"/>
  <c r="P100" i="2" s="1"/>
  <c r="R100" i="2" s="1"/>
  <c r="T100" i="2"/>
  <c r="V100" i="2" s="1"/>
  <c r="X100" i="2" s="1"/>
  <c r="Z100" i="2"/>
  <c r="AB100" i="2" s="1"/>
  <c r="AD100" i="2" s="1"/>
  <c r="N39" i="2"/>
  <c r="P39" i="2" s="1"/>
  <c r="R39" i="2" s="1"/>
  <c r="T39" i="2"/>
  <c r="V39" i="2" s="1"/>
  <c r="X39" i="2" s="1"/>
  <c r="Z39" i="2"/>
  <c r="AB39" i="2" s="1"/>
  <c r="AD39" i="2" s="1"/>
  <c r="AF39" i="2"/>
  <c r="AH39" i="2" s="1"/>
  <c r="AJ39" i="2" s="1"/>
  <c r="N41" i="2"/>
  <c r="P41" i="2" s="1"/>
  <c r="R41" i="2" s="1"/>
  <c r="T81" i="2"/>
  <c r="V81" i="2" s="1"/>
  <c r="X81" i="2" s="1"/>
  <c r="N81" i="2"/>
  <c r="P81" i="2" s="1"/>
  <c r="R81" i="2" s="1"/>
  <c r="N93" i="2"/>
  <c r="P93" i="2" s="1"/>
  <c r="R93" i="2" s="1"/>
  <c r="T93" i="2"/>
  <c r="V93" i="2" s="1"/>
  <c r="X93" i="2" s="1"/>
  <c r="N49" i="2"/>
  <c r="P49" i="2" s="1"/>
  <c r="R49" i="2" s="1"/>
  <c r="T49" i="2"/>
  <c r="V49" i="2" s="1"/>
  <c r="X49" i="2" s="1"/>
  <c r="Z49" i="2"/>
  <c r="AB49" i="2" s="1"/>
  <c r="AD49" i="2" s="1"/>
  <c r="N88" i="2"/>
  <c r="P88" i="2" s="1"/>
  <c r="R88" i="2" s="1"/>
  <c r="T88" i="2"/>
  <c r="V88" i="2" s="1"/>
  <c r="X88" i="2" s="1"/>
  <c r="Z88" i="2"/>
  <c r="AB88" i="2" s="1"/>
  <c r="AD88" i="2" s="1"/>
  <c r="T65" i="2"/>
  <c r="V65" i="2" s="1"/>
  <c r="X65" i="2" s="1"/>
  <c r="N65" i="2"/>
  <c r="P65" i="2" s="1"/>
  <c r="R65" i="2" s="1"/>
  <c r="N86" i="2"/>
  <c r="P86" i="2" s="1"/>
  <c r="R86" i="2" s="1"/>
  <c r="T86" i="2"/>
  <c r="V86" i="2" s="1"/>
  <c r="X86" i="2" s="1"/>
  <c r="N28" i="2"/>
  <c r="P28" i="2" s="1"/>
  <c r="R28" i="2" s="1"/>
  <c r="N56" i="2"/>
  <c r="P56" i="2" s="1"/>
  <c r="R56" i="2" s="1"/>
  <c r="N46" i="2"/>
  <c r="P46" i="2" s="1"/>
  <c r="R46" i="2" s="1"/>
  <c r="T46" i="2"/>
  <c r="V46" i="2" s="1"/>
  <c r="X46" i="2" s="1"/>
  <c r="Z46" i="2"/>
  <c r="AB46" i="2" s="1"/>
  <c r="AD46" i="2" s="1"/>
  <c r="N50" i="2"/>
  <c r="P50" i="2" s="1"/>
  <c r="R50" i="2" s="1"/>
  <c r="T50" i="2"/>
  <c r="V50" i="2" s="1"/>
  <c r="X50" i="2" s="1"/>
  <c r="Z50" i="2"/>
  <c r="AB50" i="2" s="1"/>
  <c r="AD50" i="2" s="1"/>
  <c r="AF50" i="2"/>
  <c r="AH50" i="2" s="1"/>
  <c r="AJ50" i="2" s="1"/>
  <c r="N70" i="2"/>
  <c r="P70" i="2" s="1"/>
  <c r="R70" i="2" s="1"/>
  <c r="N91" i="2"/>
  <c r="P91" i="2" s="1"/>
  <c r="R91" i="2" s="1"/>
  <c r="T91" i="2"/>
  <c r="V91" i="2" s="1"/>
  <c r="X91" i="2" s="1"/>
  <c r="N79" i="2"/>
  <c r="P79" i="2" s="1"/>
  <c r="R79" i="2" s="1"/>
  <c r="N90" i="2"/>
  <c r="P90" i="2" s="1"/>
  <c r="R90" i="2" s="1"/>
  <c r="T90" i="2"/>
  <c r="V90" i="2" s="1"/>
  <c r="X90" i="2" s="1"/>
  <c r="N76" i="2"/>
  <c r="P76" i="2" s="1"/>
  <c r="R76" i="2" s="1"/>
  <c r="T76" i="2"/>
  <c r="N61" i="2"/>
  <c r="P61" i="2" s="1"/>
  <c r="R61" i="2" s="1"/>
  <c r="N84" i="2"/>
  <c r="P84" i="2" s="1"/>
  <c r="R84" i="2" s="1"/>
  <c r="N99" i="2"/>
  <c r="P99" i="2" s="1"/>
  <c r="R99" i="2" s="1"/>
  <c r="T99" i="2"/>
  <c r="V99" i="2" s="1"/>
  <c r="X99" i="2" s="1"/>
  <c r="N97" i="2"/>
  <c r="P97" i="2" s="1"/>
  <c r="R97" i="2" s="1"/>
  <c r="T97" i="2"/>
  <c r="V97" i="2" s="1"/>
  <c r="X97" i="2" s="1"/>
  <c r="Z97" i="2"/>
  <c r="AB97" i="2" s="1"/>
  <c r="AD97" i="2" s="1"/>
  <c r="N40" i="2"/>
  <c r="P40" i="2" s="1"/>
  <c r="R40" i="2" s="1"/>
  <c r="T40" i="2"/>
  <c r="V40" i="2" s="1"/>
  <c r="X40" i="2" s="1"/>
  <c r="Z40" i="2"/>
  <c r="AB40" i="2" s="1"/>
  <c r="AD40" i="2" s="1"/>
  <c r="AF40" i="2"/>
  <c r="AH40" i="2" s="1"/>
  <c r="AJ40" i="2" s="1"/>
  <c r="N77" i="2"/>
  <c r="P77" i="2" s="1"/>
  <c r="R77" i="2" s="1"/>
  <c r="T43" i="2"/>
  <c r="V43" i="2" s="1"/>
  <c r="X43" i="2" s="1"/>
  <c r="N43" i="2"/>
  <c r="P43" i="2" s="1"/>
  <c r="R43" i="2" s="1"/>
  <c r="N37" i="2"/>
  <c r="P37" i="2" s="1"/>
  <c r="R37" i="2" s="1"/>
  <c r="N63" i="2"/>
  <c r="P63" i="2" s="1"/>
  <c r="R63" i="2" s="1"/>
  <c r="T63" i="2"/>
  <c r="V63" i="2" s="1"/>
  <c r="X63" i="2" s="1"/>
  <c r="Z63" i="2"/>
  <c r="AB63" i="2" s="1"/>
  <c r="AD63" i="2" s="1"/>
  <c r="N48" i="2"/>
  <c r="P48" i="2" s="1"/>
  <c r="R48" i="2" s="1"/>
  <c r="N51" i="2"/>
  <c r="P51" i="2" s="1"/>
  <c r="R51" i="2" s="1"/>
  <c r="N98" i="2"/>
  <c r="P98" i="2" s="1"/>
  <c r="R98" i="2" s="1"/>
  <c r="T98" i="2"/>
  <c r="V98" i="2" s="1"/>
  <c r="X98" i="2" s="1"/>
  <c r="Z98" i="2"/>
  <c r="AB98" i="2" s="1"/>
  <c r="AD98" i="2" s="1"/>
  <c r="N33" i="2"/>
  <c r="P33" i="2" s="1"/>
  <c r="R33" i="2" s="1"/>
  <c r="T33" i="2"/>
  <c r="V33" i="2" s="1"/>
  <c r="X33" i="2" s="1"/>
  <c r="Z33" i="2"/>
  <c r="N42" i="2"/>
  <c r="P42" i="2" s="1"/>
  <c r="R42" i="2" s="1"/>
  <c r="T42" i="2"/>
  <c r="V42" i="2" s="1"/>
  <c r="X42" i="2" s="1"/>
  <c r="N59" i="2"/>
  <c r="P59" i="2" s="1"/>
  <c r="R59" i="2" s="1"/>
  <c r="N53" i="2"/>
  <c r="P53" i="2" s="1"/>
  <c r="R53" i="2" s="1"/>
  <c r="N75" i="2"/>
  <c r="P75" i="2" s="1"/>
  <c r="R75" i="2" s="1"/>
  <c r="T75" i="2"/>
  <c r="V75" i="2" s="1"/>
  <c r="X75" i="2" s="1"/>
  <c r="Z75" i="2"/>
  <c r="AB75" i="2" s="1"/>
  <c r="AD75" i="2" s="1"/>
  <c r="N82" i="2"/>
  <c r="P82" i="2" s="1"/>
  <c r="R82" i="2" s="1"/>
  <c r="T82" i="2"/>
  <c r="V82" i="2" s="1"/>
  <c r="X82" i="2" s="1"/>
  <c r="Z82" i="2"/>
  <c r="AB82" i="2" s="1"/>
  <c r="AD82" i="2" s="1"/>
  <c r="AF82" i="2"/>
  <c r="AH82" i="2" s="1"/>
  <c r="AJ82" i="2" s="1"/>
  <c r="N29" i="2"/>
  <c r="P29" i="2" s="1"/>
  <c r="R29" i="2" s="1"/>
  <c r="N64" i="2"/>
  <c r="N89" i="2"/>
  <c r="N73" i="2"/>
  <c r="P73" i="2" s="1"/>
  <c r="R73" i="2" s="1"/>
  <c r="T73" i="2"/>
  <c r="N31" i="2"/>
  <c r="P31" i="2" s="1"/>
  <c r="R31" i="2" s="1"/>
  <c r="T31" i="2"/>
  <c r="V31" i="2" s="1"/>
  <c r="X31" i="2" s="1"/>
  <c r="T78" i="2"/>
  <c r="V78" i="2" s="1"/>
  <c r="X78" i="2" s="1"/>
  <c r="N78" i="2"/>
  <c r="P78" i="2" s="1"/>
  <c r="R78" i="2" s="1"/>
  <c r="N57" i="2"/>
  <c r="P57" i="2" s="1"/>
  <c r="R57" i="2" s="1"/>
  <c r="T57" i="2"/>
  <c r="V57" i="2" s="1"/>
  <c r="X57" i="2" s="1"/>
  <c r="Z57" i="2"/>
  <c r="N85" i="2"/>
  <c r="P85" i="2" s="1"/>
  <c r="R85" i="2" s="1"/>
  <c r="N62" i="2"/>
  <c r="P62" i="2" s="1"/>
  <c r="R62" i="2" s="1"/>
  <c r="T62" i="2"/>
  <c r="V62" i="2" s="1"/>
  <c r="X62" i="2" s="1"/>
  <c r="N87" i="2"/>
  <c r="P87" i="2" s="1"/>
  <c r="R87" i="2" s="1"/>
  <c r="N38" i="2"/>
  <c r="P38" i="2" s="1"/>
  <c r="R38" i="2" s="1"/>
  <c r="T38" i="2"/>
  <c r="N72" i="2"/>
  <c r="P72" i="2" s="1"/>
  <c r="R72" i="2" s="1"/>
  <c r="T72" i="2"/>
  <c r="V72" i="2" s="1"/>
  <c r="X72" i="2" s="1"/>
  <c r="AF72" i="2"/>
  <c r="AH72" i="2" s="1"/>
  <c r="AJ72" i="2" s="1"/>
  <c r="AL72" i="2"/>
  <c r="AN72" i="2" s="1"/>
  <c r="AP72" i="2" s="1"/>
  <c r="Z72" i="2"/>
  <c r="AB72" i="2" s="1"/>
  <c r="AD72" i="2" s="1"/>
  <c r="N80" i="2"/>
  <c r="P80" i="2" s="1"/>
  <c r="R80" i="2" s="1"/>
  <c r="N95" i="2"/>
  <c r="P95" i="2" s="1"/>
  <c r="R95" i="2" s="1"/>
  <c r="T95" i="2"/>
  <c r="V95" i="2" s="1"/>
  <c r="X95" i="2" s="1"/>
  <c r="N27" i="2"/>
  <c r="P27" i="2" s="1"/>
  <c r="R27" i="2" s="1"/>
  <c r="G13" i="5"/>
  <c r="G17" i="5" s="1"/>
  <c r="F17" i="5"/>
  <c r="Z43" i="2" l="1"/>
  <c r="Z81" i="2"/>
  <c r="AB81" i="2" s="1"/>
  <c r="AD81" i="2" s="1"/>
  <c r="AL100" i="2"/>
  <c r="AN100" i="2" s="1"/>
  <c r="AP100" i="2" s="1"/>
  <c r="Z71" i="2"/>
  <c r="AB71" i="2" s="1"/>
  <c r="AD71" i="2" s="1"/>
  <c r="V71" i="2"/>
  <c r="X71" i="2" s="1"/>
  <c r="T87" i="2"/>
  <c r="V87" i="2" s="1"/>
  <c r="X87" i="2" s="1"/>
  <c r="T64" i="2"/>
  <c r="P64" i="2"/>
  <c r="R64" i="2" s="1"/>
  <c r="AL82" i="2"/>
  <c r="AN82" i="2" s="1"/>
  <c r="AP82" i="2" s="1"/>
  <c r="AF75" i="2"/>
  <c r="AH75" i="2" s="1"/>
  <c r="AJ75" i="2" s="1"/>
  <c r="Z53" i="2"/>
  <c r="AB53" i="2" s="1"/>
  <c r="AD53" i="2" s="1"/>
  <c r="T59" i="2"/>
  <c r="V59" i="2" s="1"/>
  <c r="X59" i="2" s="1"/>
  <c r="AF98" i="2"/>
  <c r="AH98" i="2" s="1"/>
  <c r="AJ98" i="2" s="1"/>
  <c r="T51" i="2"/>
  <c r="V51" i="2" s="1"/>
  <c r="X51" i="2" s="1"/>
  <c r="AF63" i="2"/>
  <c r="AL40" i="2"/>
  <c r="AN40" i="2" s="1"/>
  <c r="AP40" i="2" s="1"/>
  <c r="AF97" i="2"/>
  <c r="AH97" i="2" s="1"/>
  <c r="AJ97" i="2" s="1"/>
  <c r="Z99" i="2"/>
  <c r="AB99" i="2" s="1"/>
  <c r="AD99" i="2" s="1"/>
  <c r="T84" i="2"/>
  <c r="V84" i="2" s="1"/>
  <c r="X84" i="2" s="1"/>
  <c r="Z90" i="2"/>
  <c r="AB90" i="2" s="1"/>
  <c r="AD90" i="2" s="1"/>
  <c r="T79" i="2"/>
  <c r="V79" i="2" s="1"/>
  <c r="X79" i="2" s="1"/>
  <c r="AL50" i="2"/>
  <c r="AN50" i="2" s="1"/>
  <c r="AP50" i="2" s="1"/>
  <c r="AF46" i="2"/>
  <c r="AH46" i="2" s="1"/>
  <c r="AJ46" i="2" s="1"/>
  <c r="T56" i="2"/>
  <c r="T28" i="2"/>
  <c r="V28" i="2" s="1"/>
  <c r="X28" i="2" s="1"/>
  <c r="AF88" i="2"/>
  <c r="AF49" i="2"/>
  <c r="AH49" i="2" s="1"/>
  <c r="AJ49" i="2" s="1"/>
  <c r="Z93" i="2"/>
  <c r="AB93" i="2" s="1"/>
  <c r="AD93" i="2" s="1"/>
  <c r="AL39" i="2"/>
  <c r="AN39" i="2" s="1"/>
  <c r="AP39" i="2" s="1"/>
  <c r="AF100" i="2"/>
  <c r="AH100" i="2" s="1"/>
  <c r="AJ100" i="2" s="1"/>
  <c r="Z35" i="2"/>
  <c r="T44" i="2"/>
  <c r="AL52" i="2"/>
  <c r="AN52" i="2" s="1"/>
  <c r="AP52" i="2" s="1"/>
  <c r="AF54" i="2"/>
  <c r="Z34" i="2"/>
  <c r="Z74" i="2"/>
  <c r="AB74" i="2" s="1"/>
  <c r="AD74" i="2" s="1"/>
  <c r="T30" i="2"/>
  <c r="V30" i="2" s="1"/>
  <c r="X30" i="2" s="1"/>
  <c r="AF83" i="2"/>
  <c r="Z60" i="2"/>
  <c r="V60" i="2"/>
  <c r="X60" i="2" s="1"/>
  <c r="T67" i="2"/>
  <c r="V67" i="2" s="1"/>
  <c r="X67" i="2" s="1"/>
  <c r="T68" i="2"/>
  <c r="P68" i="2"/>
  <c r="R68" i="2" s="1"/>
  <c r="Z38" i="2"/>
  <c r="AB38" i="2" s="1"/>
  <c r="AD38" i="2" s="1"/>
  <c r="V38" i="2"/>
  <c r="X38" i="2" s="1"/>
  <c r="T53" i="2"/>
  <c r="V53" i="2" s="1"/>
  <c r="X53" i="2" s="1"/>
  <c r="AF33" i="2"/>
  <c r="AB33" i="2"/>
  <c r="AD33" i="2" s="1"/>
  <c r="Z76" i="2"/>
  <c r="V76" i="2"/>
  <c r="X76" i="2" s="1"/>
  <c r="Z96" i="2"/>
  <c r="AB96" i="2" s="1"/>
  <c r="AD96" i="2" s="1"/>
  <c r="AF52" i="2"/>
  <c r="AH52" i="2" s="1"/>
  <c r="AJ52" i="2" s="1"/>
  <c r="AF36" i="2"/>
  <c r="AB36" i="2"/>
  <c r="AD36" i="2" s="1"/>
  <c r="AF57" i="2"/>
  <c r="AH57" i="2" s="1"/>
  <c r="AJ57" i="2" s="1"/>
  <c r="AB57" i="2"/>
  <c r="AD57" i="2" s="1"/>
  <c r="T89" i="2"/>
  <c r="P89" i="2"/>
  <c r="R89" i="2" s="1"/>
  <c r="T37" i="2"/>
  <c r="Z37" i="2" s="1"/>
  <c r="AB37" i="2" s="1"/>
  <c r="AD37" i="2" s="1"/>
  <c r="Z65" i="2"/>
  <c r="AL81" i="2"/>
  <c r="AN81" i="2" s="1"/>
  <c r="AP81" i="2" s="1"/>
  <c r="AF96" i="2"/>
  <c r="AH96" i="2" s="1"/>
  <c r="AJ96" i="2" s="1"/>
  <c r="T47" i="2"/>
  <c r="P47" i="2"/>
  <c r="R47" i="2" s="1"/>
  <c r="AF74" i="2"/>
  <c r="AH74" i="2" s="1"/>
  <c r="AJ74" i="2" s="1"/>
  <c r="Z69" i="2"/>
  <c r="AB69" i="2" s="1"/>
  <c r="AD69" i="2" s="1"/>
  <c r="Z58" i="2"/>
  <c r="Z78" i="2"/>
  <c r="AB78" i="2" s="1"/>
  <c r="AD78" i="2" s="1"/>
  <c r="Z95" i="2"/>
  <c r="AB95" i="2" s="1"/>
  <c r="AD95" i="2" s="1"/>
  <c r="Z85" i="2"/>
  <c r="AB85" i="2" s="1"/>
  <c r="AD85" i="2" s="1"/>
  <c r="Z73" i="2"/>
  <c r="V73" i="2"/>
  <c r="X73" i="2" s="1"/>
  <c r="Z29" i="2"/>
  <c r="AB29" i="2" s="1"/>
  <c r="AD29" i="2" s="1"/>
  <c r="T80" i="2"/>
  <c r="Z62" i="2"/>
  <c r="AF62" i="2" s="1"/>
  <c r="AH62" i="2" s="1"/>
  <c r="AJ62" i="2" s="1"/>
  <c r="T85" i="2"/>
  <c r="Z31" i="2"/>
  <c r="T29" i="2"/>
  <c r="Z42" i="2"/>
  <c r="AF42" i="2" s="1"/>
  <c r="AH42" i="2" s="1"/>
  <c r="AJ42" i="2" s="1"/>
  <c r="T48" i="2"/>
  <c r="T77" i="2"/>
  <c r="Z77" i="2" s="1"/>
  <c r="T61" i="2"/>
  <c r="Z61" i="2" s="1"/>
  <c r="Z91" i="2"/>
  <c r="T70" i="2"/>
  <c r="Z70" i="2" s="1"/>
  <c r="AB70" i="2" s="1"/>
  <c r="AD70" i="2" s="1"/>
  <c r="Z86" i="2"/>
  <c r="AB86" i="2" s="1"/>
  <c r="AD86" i="2" s="1"/>
  <c r="AF81" i="2"/>
  <c r="AH81" i="2" s="1"/>
  <c r="AJ81" i="2" s="1"/>
  <c r="T41" i="2"/>
  <c r="Z32" i="2"/>
  <c r="AB32" i="2" s="1"/>
  <c r="AD32" i="2" s="1"/>
  <c r="T96" i="2"/>
  <c r="V96" i="2" s="1"/>
  <c r="X96" i="2" s="1"/>
  <c r="T55" i="2"/>
  <c r="AL74" i="2"/>
  <c r="AN74" i="2" s="1"/>
  <c r="AP74" i="2" s="1"/>
  <c r="Z30" i="2"/>
  <c r="AB30" i="2" s="1"/>
  <c r="AD30" i="2" s="1"/>
  <c r="T69" i="2"/>
  <c r="V69" i="2" s="1"/>
  <c r="X69" i="2" s="1"/>
  <c r="AL66" i="2"/>
  <c r="AN66" i="2" s="1"/>
  <c r="AP66" i="2" s="1"/>
  <c r="AF71" i="2"/>
  <c r="AH71" i="2" s="1"/>
  <c r="AJ71" i="2" s="1"/>
  <c r="Z67" i="2"/>
  <c r="AB67" i="2" s="1"/>
  <c r="AD67" i="2" s="1"/>
  <c r="T94" i="2"/>
  <c r="V94" i="2" s="1"/>
  <c r="X94" i="2" s="1"/>
  <c r="F20" i="2"/>
  <c r="F21" i="2" s="1"/>
  <c r="D20" i="2" s="1"/>
  <c r="T27" i="2"/>
  <c r="G18" i="5"/>
  <c r="G19" i="5" s="1"/>
  <c r="B21" i="5" s="1"/>
  <c r="BD27" i="2"/>
  <c r="AF61" i="2" l="1"/>
  <c r="AH61" i="2" s="1"/>
  <c r="AJ61" i="2" s="1"/>
  <c r="AB61" i="2"/>
  <c r="AD61" i="2" s="1"/>
  <c r="AF77" i="2"/>
  <c r="AH77" i="2" s="1"/>
  <c r="AJ77" i="2" s="1"/>
  <c r="AB77" i="2"/>
  <c r="AD77" i="2" s="1"/>
  <c r="AF67" i="2"/>
  <c r="AH67" i="2" s="1"/>
  <c r="AJ67" i="2" s="1"/>
  <c r="AL67" i="2"/>
  <c r="AN67" i="2" s="1"/>
  <c r="AP67" i="2" s="1"/>
  <c r="AB34" i="2"/>
  <c r="AD34" i="2" s="1"/>
  <c r="AF34" i="2"/>
  <c r="AL57" i="2"/>
  <c r="AN57" i="2" s="1"/>
  <c r="AP57" i="2" s="1"/>
  <c r="AL46" i="2"/>
  <c r="AN46" i="2" s="1"/>
  <c r="AP46" i="2" s="1"/>
  <c r="AF43" i="2"/>
  <c r="AB43" i="2"/>
  <c r="AD43" i="2" s="1"/>
  <c r="AL75" i="2"/>
  <c r="AN75" i="2" s="1"/>
  <c r="AP75" i="2" s="1"/>
  <c r="AF31" i="2"/>
  <c r="AH31" i="2" s="1"/>
  <c r="AJ31" i="2" s="1"/>
  <c r="AB31" i="2"/>
  <c r="AD31" i="2" s="1"/>
  <c r="AF95" i="2"/>
  <c r="AH95" i="2" s="1"/>
  <c r="AJ95" i="2" s="1"/>
  <c r="AL71" i="2"/>
  <c r="AN71" i="2" s="1"/>
  <c r="AP71" i="2" s="1"/>
  <c r="V47" i="2"/>
  <c r="X47" i="2" s="1"/>
  <c r="Z47" i="2"/>
  <c r="AB47" i="2" s="1"/>
  <c r="AD47" i="2" s="1"/>
  <c r="AB65" i="2"/>
  <c r="AD65" i="2" s="1"/>
  <c r="AB76" i="2"/>
  <c r="AD76" i="2" s="1"/>
  <c r="AF76" i="2"/>
  <c r="AH76" i="2" s="1"/>
  <c r="AJ76" i="2" s="1"/>
  <c r="AH54" i="2"/>
  <c r="AJ54" i="2" s="1"/>
  <c r="AL54" i="2"/>
  <c r="AN54" i="2" s="1"/>
  <c r="AP54" i="2" s="1"/>
  <c r="Z79" i="2"/>
  <c r="Z48" i="2"/>
  <c r="AB48" i="2" s="1"/>
  <c r="AD48" i="2" s="1"/>
  <c r="V48" i="2"/>
  <c r="X48" i="2" s="1"/>
  <c r="V80" i="2"/>
  <c r="X80" i="2" s="1"/>
  <c r="AF86" i="2"/>
  <c r="AH86" i="2" s="1"/>
  <c r="AJ86" i="2" s="1"/>
  <c r="V89" i="2"/>
  <c r="X89" i="2" s="1"/>
  <c r="Z89" i="2"/>
  <c r="AB89" i="2" s="1"/>
  <c r="AD89" i="2" s="1"/>
  <c r="AH36" i="2"/>
  <c r="AJ36" i="2" s="1"/>
  <c r="AL36" i="2"/>
  <c r="AN36" i="2" s="1"/>
  <c r="AP36" i="2" s="1"/>
  <c r="AL32" i="2"/>
  <c r="AN32" i="2" s="1"/>
  <c r="AP32" i="2" s="1"/>
  <c r="AL69" i="2"/>
  <c r="AN69" i="2" s="1"/>
  <c r="AP69" i="2" s="1"/>
  <c r="AB60" i="2"/>
  <c r="AD60" i="2" s="1"/>
  <c r="AF60" i="2"/>
  <c r="AF38" i="2"/>
  <c r="AH38" i="2" s="1"/>
  <c r="AJ38" i="2" s="1"/>
  <c r="AF90" i="2"/>
  <c r="Z51" i="2"/>
  <c r="Z87" i="2"/>
  <c r="Z55" i="2"/>
  <c r="AB55" i="2" s="1"/>
  <c r="AD55" i="2" s="1"/>
  <c r="V55" i="2"/>
  <c r="X55" i="2" s="1"/>
  <c r="V85" i="2"/>
  <c r="X85" i="2" s="1"/>
  <c r="AL85" i="2"/>
  <c r="AN85" i="2" s="1"/>
  <c r="AP85" i="2" s="1"/>
  <c r="AF85" i="2"/>
  <c r="AH85" i="2" s="1"/>
  <c r="AJ85" i="2" s="1"/>
  <c r="AL95" i="2"/>
  <c r="AN95" i="2" s="1"/>
  <c r="AP95" i="2" s="1"/>
  <c r="AF30" i="2"/>
  <c r="AH30" i="2" s="1"/>
  <c r="AJ30" i="2" s="1"/>
  <c r="AF32" i="2"/>
  <c r="AH32" i="2" s="1"/>
  <c r="AJ32" i="2" s="1"/>
  <c r="AF69" i="2"/>
  <c r="AH69" i="2" s="1"/>
  <c r="AJ69" i="2" s="1"/>
  <c r="AH33" i="2"/>
  <c r="AJ33" i="2" s="1"/>
  <c r="AL33" i="2"/>
  <c r="AN33" i="2" s="1"/>
  <c r="AP33" i="2" s="1"/>
  <c r="AH83" i="2"/>
  <c r="AJ83" i="2" s="1"/>
  <c r="AL83" i="2"/>
  <c r="AN83" i="2" s="1"/>
  <c r="AP83" i="2" s="1"/>
  <c r="V44" i="2"/>
  <c r="X44" i="2" s="1"/>
  <c r="Z44" i="2"/>
  <c r="AH88" i="2"/>
  <c r="AJ88" i="2" s="1"/>
  <c r="AL88" i="2"/>
  <c r="AN88" i="2" s="1"/>
  <c r="AP88" i="2" s="1"/>
  <c r="AH63" i="2"/>
  <c r="AJ63" i="2" s="1"/>
  <c r="AL63" i="2"/>
  <c r="AN63" i="2" s="1"/>
  <c r="AP63" i="2" s="1"/>
  <c r="AF78" i="2"/>
  <c r="AF93" i="2"/>
  <c r="Z84" i="2"/>
  <c r="AL98" i="2"/>
  <c r="AN98" i="2" s="1"/>
  <c r="AP98" i="2" s="1"/>
  <c r="AF89" i="2"/>
  <c r="AH89" i="2" s="1"/>
  <c r="AJ89" i="2" s="1"/>
  <c r="AB73" i="2"/>
  <c r="AD73" i="2" s="1"/>
  <c r="AF73" i="2"/>
  <c r="AH73" i="2" s="1"/>
  <c r="AJ73" i="2" s="1"/>
  <c r="V61" i="2"/>
  <c r="X61" i="2" s="1"/>
  <c r="AL61" i="2"/>
  <c r="AN61" i="2" s="1"/>
  <c r="AP61" i="2" s="1"/>
  <c r="AB42" i="2"/>
  <c r="AD42" i="2" s="1"/>
  <c r="AL42" i="2"/>
  <c r="AN42" i="2" s="1"/>
  <c r="AP42" i="2" s="1"/>
  <c r="Z41" i="2"/>
  <c r="AB41" i="2" s="1"/>
  <c r="AD41" i="2" s="1"/>
  <c r="V41" i="2"/>
  <c r="X41" i="2" s="1"/>
  <c r="V77" i="2"/>
  <c r="X77" i="2" s="1"/>
  <c r="AL77" i="2"/>
  <c r="AN77" i="2" s="1"/>
  <c r="AP77" i="2" s="1"/>
  <c r="AB62" i="2"/>
  <c r="AD62" i="2" s="1"/>
  <c r="AL62" i="2"/>
  <c r="AN62" i="2" s="1"/>
  <c r="AP62" i="2" s="1"/>
  <c r="AB58" i="2"/>
  <c r="AD58" i="2" s="1"/>
  <c r="AF58" i="2"/>
  <c r="AH58" i="2" s="1"/>
  <c r="AJ58" i="2" s="1"/>
  <c r="AL58" i="2"/>
  <c r="AN58" i="2" s="1"/>
  <c r="AP58" i="2" s="1"/>
  <c r="V37" i="2"/>
  <c r="X37" i="2" s="1"/>
  <c r="AF37" i="2"/>
  <c r="AH37" i="2" s="1"/>
  <c r="AJ37" i="2" s="1"/>
  <c r="AL30" i="2"/>
  <c r="AN30" i="2" s="1"/>
  <c r="AP30" i="2" s="1"/>
  <c r="AF65" i="2"/>
  <c r="AH65" i="2" s="1"/>
  <c r="AJ65" i="2" s="1"/>
  <c r="V68" i="2"/>
  <c r="X68" i="2" s="1"/>
  <c r="AB35" i="2"/>
  <c r="AD35" i="2" s="1"/>
  <c r="AF35" i="2"/>
  <c r="AL38" i="2"/>
  <c r="AN38" i="2" s="1"/>
  <c r="AP38" i="2" s="1"/>
  <c r="AL49" i="2"/>
  <c r="AN49" i="2" s="1"/>
  <c r="AP49" i="2" s="1"/>
  <c r="AF99" i="2"/>
  <c r="Z59" i="2"/>
  <c r="AL76" i="2"/>
  <c r="AN76" i="2" s="1"/>
  <c r="AP76" i="2" s="1"/>
  <c r="V70" i="2"/>
  <c r="X70" i="2" s="1"/>
  <c r="AF70" i="2"/>
  <c r="AH70" i="2" s="1"/>
  <c r="AJ70" i="2" s="1"/>
  <c r="AB91" i="2"/>
  <c r="AD91" i="2" s="1"/>
  <c r="V29" i="2"/>
  <c r="X29" i="2" s="1"/>
  <c r="AF29" i="2"/>
  <c r="AH29" i="2" s="1"/>
  <c r="AJ29" i="2" s="1"/>
  <c r="AL29" i="2"/>
  <c r="AN29" i="2" s="1"/>
  <c r="AP29" i="2" s="1"/>
  <c r="Z80" i="2"/>
  <c r="AB80" i="2" s="1"/>
  <c r="AD80" i="2" s="1"/>
  <c r="Z94" i="2"/>
  <c r="AB94" i="2" s="1"/>
  <c r="AD94" i="2" s="1"/>
  <c r="AF55" i="2"/>
  <c r="AH55" i="2" s="1"/>
  <c r="AJ55" i="2" s="1"/>
  <c r="AF41" i="2"/>
  <c r="AH41" i="2" s="1"/>
  <c r="AJ41" i="2" s="1"/>
  <c r="AF91" i="2"/>
  <c r="AH91" i="2" s="1"/>
  <c r="AJ91" i="2" s="1"/>
  <c r="AF48" i="2"/>
  <c r="AH48" i="2" s="1"/>
  <c r="AJ48" i="2" s="1"/>
  <c r="AL86" i="2"/>
  <c r="AN86" i="2" s="1"/>
  <c r="AP86" i="2" s="1"/>
  <c r="AL96" i="2"/>
  <c r="AN96" i="2" s="1"/>
  <c r="AP96" i="2" s="1"/>
  <c r="V56" i="2"/>
  <c r="X56" i="2" s="1"/>
  <c r="Z56" i="2"/>
  <c r="AF56" i="2"/>
  <c r="AH56" i="2" s="1"/>
  <c r="AJ56" i="2" s="1"/>
  <c r="V64" i="2"/>
  <c r="X64" i="2" s="1"/>
  <c r="Z64" i="2"/>
  <c r="Z28" i="2"/>
  <c r="AL97" i="2"/>
  <c r="AN97" i="2" s="1"/>
  <c r="AP97" i="2" s="1"/>
  <c r="AF53" i="2"/>
  <c r="Z68" i="2"/>
  <c r="AF68" i="2" s="1"/>
  <c r="AH68" i="2" s="1"/>
  <c r="AJ68" i="2" s="1"/>
  <c r="B25" i="2"/>
  <c r="D25" i="2"/>
  <c r="C25" i="2"/>
  <c r="C18" i="2"/>
  <c r="AF47" i="2" l="1"/>
  <c r="AH47" i="2" s="1"/>
  <c r="AJ47" i="2" s="1"/>
  <c r="AL55" i="2"/>
  <c r="AN55" i="2" s="1"/>
  <c r="AP55" i="2" s="1"/>
  <c r="AB56" i="2"/>
  <c r="AD56" i="2" s="1"/>
  <c r="AL56" i="2"/>
  <c r="AN56" i="2" s="1"/>
  <c r="AP56" i="2" s="1"/>
  <c r="AB87" i="2"/>
  <c r="AD87" i="2" s="1"/>
  <c r="AF87" i="2"/>
  <c r="AH87" i="2" s="1"/>
  <c r="AJ87" i="2" s="1"/>
  <c r="AL87" i="2"/>
  <c r="AN87" i="2" s="1"/>
  <c r="AP87" i="2" s="1"/>
  <c r="AH34" i="2"/>
  <c r="AJ34" i="2" s="1"/>
  <c r="AL34" i="2"/>
  <c r="AN34" i="2" s="1"/>
  <c r="AP34" i="2" s="1"/>
  <c r="AL89" i="2"/>
  <c r="AN89" i="2" s="1"/>
  <c r="AP89" i="2" s="1"/>
  <c r="AH53" i="2"/>
  <c r="AJ53" i="2" s="1"/>
  <c r="AL53" i="2"/>
  <c r="AN53" i="2" s="1"/>
  <c r="AP53" i="2" s="1"/>
  <c r="AF51" i="2"/>
  <c r="AH51" i="2" s="1"/>
  <c r="AJ51" i="2" s="1"/>
  <c r="AB51" i="2"/>
  <c r="AD51" i="2" s="1"/>
  <c r="AL51" i="2"/>
  <c r="AN51" i="2" s="1"/>
  <c r="AP51" i="2" s="1"/>
  <c r="AF80" i="2"/>
  <c r="AH80" i="2" s="1"/>
  <c r="AJ80" i="2" s="1"/>
  <c r="AL37" i="2"/>
  <c r="AN37" i="2" s="1"/>
  <c r="AP37" i="2" s="1"/>
  <c r="AB59" i="2"/>
  <c r="AD59" i="2" s="1"/>
  <c r="AF59" i="2"/>
  <c r="AH59" i="2" s="1"/>
  <c r="AJ59" i="2" s="1"/>
  <c r="AB84" i="2"/>
  <c r="AD84" i="2" s="1"/>
  <c r="AF84" i="2"/>
  <c r="AH84" i="2" s="1"/>
  <c r="AJ84" i="2" s="1"/>
  <c r="AH90" i="2"/>
  <c r="AJ90" i="2" s="1"/>
  <c r="AL90" i="2"/>
  <c r="AN90" i="2" s="1"/>
  <c r="AP90" i="2" s="1"/>
  <c r="AB79" i="2"/>
  <c r="AD79" i="2" s="1"/>
  <c r="AF79" i="2"/>
  <c r="AH79" i="2" s="1"/>
  <c r="AJ79" i="2" s="1"/>
  <c r="AL65" i="2"/>
  <c r="AN65" i="2" s="1"/>
  <c r="AP65" i="2" s="1"/>
  <c r="AH99" i="2"/>
  <c r="AJ99" i="2" s="1"/>
  <c r="AL99" i="2"/>
  <c r="AN99" i="2" s="1"/>
  <c r="AP99" i="2" s="1"/>
  <c r="AH93" i="2"/>
  <c r="AJ93" i="2" s="1"/>
  <c r="AL93" i="2"/>
  <c r="AN93" i="2" s="1"/>
  <c r="AP93" i="2" s="1"/>
  <c r="AB44" i="2"/>
  <c r="AD44" i="2" s="1"/>
  <c r="AF44" i="2"/>
  <c r="AH44" i="2" s="1"/>
  <c r="AJ44" i="2" s="1"/>
  <c r="AL44" i="2"/>
  <c r="AN44" i="2" s="1"/>
  <c r="AP44" i="2" s="1"/>
  <c r="AL31" i="2"/>
  <c r="AN31" i="2" s="1"/>
  <c r="AP31" i="2" s="1"/>
  <c r="AH43" i="2"/>
  <c r="AJ43" i="2" s="1"/>
  <c r="AL43" i="2"/>
  <c r="AN43" i="2" s="1"/>
  <c r="AP43" i="2" s="1"/>
  <c r="AB68" i="2"/>
  <c r="AD68" i="2" s="1"/>
  <c r="AL68" i="2"/>
  <c r="AN68" i="2" s="1"/>
  <c r="AP68" i="2" s="1"/>
  <c r="AH35" i="2"/>
  <c r="AJ35" i="2" s="1"/>
  <c r="AL35" i="2"/>
  <c r="AN35" i="2" s="1"/>
  <c r="AP35" i="2" s="1"/>
  <c r="AB28" i="2"/>
  <c r="AD28" i="2" s="1"/>
  <c r="AF28" i="2"/>
  <c r="AH28" i="2" s="1"/>
  <c r="AJ28" i="2" s="1"/>
  <c r="AL91" i="2"/>
  <c r="AN91" i="2" s="1"/>
  <c r="AP91" i="2" s="1"/>
  <c r="AB64" i="2"/>
  <c r="AD64" i="2" s="1"/>
  <c r="AF64" i="2"/>
  <c r="AH64" i="2" s="1"/>
  <c r="AJ64" i="2" s="1"/>
  <c r="AF94" i="2"/>
  <c r="AH94" i="2" s="1"/>
  <c r="AJ94" i="2" s="1"/>
  <c r="AL70" i="2"/>
  <c r="AN70" i="2" s="1"/>
  <c r="AP70" i="2" s="1"/>
  <c r="AL73" i="2"/>
  <c r="AN73" i="2" s="1"/>
  <c r="AP73" i="2" s="1"/>
  <c r="AH78" i="2"/>
  <c r="AJ78" i="2" s="1"/>
  <c r="AL78" i="2"/>
  <c r="AN78" i="2" s="1"/>
  <c r="AP78" i="2" s="1"/>
  <c r="AH60" i="2"/>
  <c r="AJ60" i="2" s="1"/>
  <c r="AL60" i="2"/>
  <c r="AN60" i="2" s="1"/>
  <c r="AP60" i="2" s="1"/>
  <c r="AL48" i="2"/>
  <c r="AN48" i="2" s="1"/>
  <c r="AP48" i="2" s="1"/>
  <c r="AL47" i="2"/>
  <c r="AN47" i="2" s="1"/>
  <c r="AP47" i="2" s="1"/>
  <c r="AL41" i="2"/>
  <c r="AN41" i="2" s="1"/>
  <c r="AP41" i="2" s="1"/>
  <c r="D13" i="2"/>
  <c r="BK27" i="2"/>
  <c r="AL79" i="2" l="1"/>
  <c r="AN79" i="2" s="1"/>
  <c r="AP79" i="2" s="1"/>
  <c r="AL84" i="2"/>
  <c r="AN84" i="2" s="1"/>
  <c r="AP84" i="2" s="1"/>
  <c r="AL28" i="2"/>
  <c r="AN28" i="2" s="1"/>
  <c r="AP28" i="2" s="1"/>
  <c r="AL80" i="2"/>
  <c r="AN80" i="2" s="1"/>
  <c r="AP80" i="2" s="1"/>
  <c r="AL59" i="2"/>
  <c r="AN59" i="2" s="1"/>
  <c r="AP59" i="2" s="1"/>
  <c r="AL64" i="2"/>
  <c r="AN64" i="2" s="1"/>
  <c r="AP64" i="2" s="1"/>
  <c r="AL94" i="2"/>
  <c r="AN94" i="2" s="1"/>
  <c r="AP94" i="2" s="1"/>
  <c r="M50" i="2"/>
  <c r="M51" i="2"/>
  <c r="M70" i="2"/>
  <c r="M77" i="2"/>
  <c r="M83" i="2"/>
  <c r="M93" i="2"/>
  <c r="M58" i="2"/>
  <c r="M95" i="2"/>
  <c r="M30" i="2"/>
  <c r="M43" i="2"/>
  <c r="M52" i="2"/>
  <c r="M68" i="2"/>
  <c r="M72" i="2"/>
  <c r="M41" i="2"/>
  <c r="M44" i="2"/>
  <c r="M47" i="2"/>
  <c r="M60" i="2"/>
  <c r="M63" i="2"/>
  <c r="M81" i="2"/>
  <c r="M62" i="2"/>
  <c r="M69" i="2"/>
  <c r="M90" i="2"/>
  <c r="M94" i="2"/>
  <c r="M67" i="2"/>
  <c r="M64" i="2"/>
  <c r="M98" i="2"/>
  <c r="M73" i="2"/>
  <c r="M54" i="2"/>
  <c r="M42" i="2"/>
  <c r="M75" i="2"/>
  <c r="M55" i="2"/>
  <c r="M84" i="2"/>
  <c r="M32" i="2"/>
  <c r="M100" i="2"/>
  <c r="M80" i="2"/>
  <c r="M76" i="2"/>
  <c r="M37" i="2"/>
  <c r="M97" i="2"/>
  <c r="M78" i="2"/>
  <c r="M33" i="2"/>
  <c r="M36" i="2"/>
  <c r="M99" i="2"/>
  <c r="M74" i="2"/>
  <c r="M65" i="2"/>
  <c r="M28" i="2"/>
  <c r="M96" i="2"/>
  <c r="M71" i="2"/>
  <c r="M88" i="2"/>
  <c r="M34" i="2"/>
  <c r="M56" i="2"/>
  <c r="M48" i="2"/>
  <c r="M39" i="2"/>
  <c r="M46" i="2"/>
  <c r="M31" i="2"/>
  <c r="M40" i="2"/>
  <c r="M91" i="2"/>
  <c r="M29" i="2"/>
  <c r="M38" i="2"/>
  <c r="M85" i="2"/>
  <c r="M89" i="2"/>
  <c r="M35" i="2"/>
  <c r="M53" i="2"/>
  <c r="M79" i="2"/>
  <c r="M87" i="2"/>
  <c r="M49" i="2"/>
  <c r="M45" i="2"/>
  <c r="M66" i="2"/>
  <c r="M82" i="2"/>
  <c r="M61" i="2"/>
  <c r="M86" i="2"/>
  <c r="M59" i="2"/>
  <c r="M92" i="2"/>
  <c r="M57" i="2"/>
  <c r="M27" i="2"/>
  <c r="D15" i="2"/>
  <c r="BN27" i="2"/>
  <c r="BI27" i="2" s="1"/>
  <c r="BL27" i="2"/>
  <c r="C19" i="2"/>
  <c r="O88" i="2" l="1"/>
  <c r="Q88" i="2" s="1"/>
  <c r="S88" i="2" s="1"/>
  <c r="AR88" i="2" s="1"/>
  <c r="O59" i="2"/>
  <c r="Q59" i="2" s="1"/>
  <c r="S59" i="2" s="1"/>
  <c r="AR59" i="2" s="1"/>
  <c r="O80" i="2"/>
  <c r="Q80" i="2" s="1"/>
  <c r="S80" i="2" s="1"/>
  <c r="AR80" i="2" s="1"/>
  <c r="O60" i="2"/>
  <c r="O52" i="2"/>
  <c r="Q52" i="2" s="1"/>
  <c r="S52" i="2" s="1"/>
  <c r="AR52" i="2" s="1"/>
  <c r="O83" i="2"/>
  <c r="O45" i="2"/>
  <c r="Q45" i="2" s="1"/>
  <c r="S45" i="2" s="1"/>
  <c r="AR45" i="2" s="1"/>
  <c r="U45" i="2"/>
  <c r="O76" i="2"/>
  <c r="Q76" i="2" s="1"/>
  <c r="S76" i="2" s="1"/>
  <c r="AR76" i="2" s="1"/>
  <c r="O63" i="2"/>
  <c r="Q63" i="2" s="1"/>
  <c r="S63" i="2" s="1"/>
  <c r="AR63" i="2" s="1"/>
  <c r="U63" i="2"/>
  <c r="W63" i="2" s="1"/>
  <c r="Y63" i="2" s="1"/>
  <c r="AS63" i="2" s="1"/>
  <c r="O85" i="2"/>
  <c r="Q85" i="2" s="1"/>
  <c r="S85" i="2" s="1"/>
  <c r="AR85" i="2" s="1"/>
  <c r="O33" i="2"/>
  <c r="Q33" i="2" s="1"/>
  <c r="S33" i="2" s="1"/>
  <c r="AR33" i="2" s="1"/>
  <c r="O54" i="2"/>
  <c r="Q54" i="2" s="1"/>
  <c r="S54" i="2" s="1"/>
  <c r="AR54" i="2" s="1"/>
  <c r="O90" i="2"/>
  <c r="Q90" i="2" s="1"/>
  <c r="S90" i="2" s="1"/>
  <c r="AR90" i="2" s="1"/>
  <c r="O47" i="2"/>
  <c r="Q47" i="2" s="1"/>
  <c r="S47" i="2" s="1"/>
  <c r="AR47" i="2" s="1"/>
  <c r="U47" i="2"/>
  <c r="W47" i="2" s="1"/>
  <c r="Y47" i="2" s="1"/>
  <c r="AS47" i="2" s="1"/>
  <c r="O43" i="2"/>
  <c r="Q43" i="2" s="1"/>
  <c r="S43" i="2" s="1"/>
  <c r="AR43" i="2" s="1"/>
  <c r="O77" i="2"/>
  <c r="Q77" i="2" s="1"/>
  <c r="S77" i="2" s="1"/>
  <c r="AR77" i="2" s="1"/>
  <c r="O31" i="2"/>
  <c r="Q31" i="2" s="1"/>
  <c r="S31" i="2" s="1"/>
  <c r="AR31" i="2" s="1"/>
  <c r="U31" i="2"/>
  <c r="W31" i="2" s="1"/>
  <c r="Y31" i="2" s="1"/>
  <c r="AS31" i="2" s="1"/>
  <c r="O75" i="2"/>
  <c r="Q75" i="2" s="1"/>
  <c r="S75" i="2" s="1"/>
  <c r="AR75" i="2" s="1"/>
  <c r="O68" i="2"/>
  <c r="O46" i="2"/>
  <c r="Q46" i="2" s="1"/>
  <c r="S46" i="2" s="1"/>
  <c r="AR46" i="2" s="1"/>
  <c r="O42" i="2"/>
  <c r="Q42" i="2" s="1"/>
  <c r="S42" i="2" s="1"/>
  <c r="AR42" i="2" s="1"/>
  <c r="O86" i="2"/>
  <c r="Q86" i="2" s="1"/>
  <c r="S86" i="2" s="1"/>
  <c r="AR86" i="2" s="1"/>
  <c r="O39" i="2"/>
  <c r="Q39" i="2" s="1"/>
  <c r="S39" i="2" s="1"/>
  <c r="AR39" i="2" s="1"/>
  <c r="U39" i="2"/>
  <c r="W39" i="2" s="1"/>
  <c r="Y39" i="2" s="1"/>
  <c r="AS39" i="2" s="1"/>
  <c r="O79" i="2"/>
  <c r="Q79" i="2" s="1"/>
  <c r="S79" i="2" s="1"/>
  <c r="AR79" i="2" s="1"/>
  <c r="U79" i="2"/>
  <c r="W79" i="2" s="1"/>
  <c r="Y79" i="2" s="1"/>
  <c r="AS79" i="2" s="1"/>
  <c r="O28" i="2"/>
  <c r="Q28" i="2" s="1"/>
  <c r="S28" i="2" s="1"/>
  <c r="AR28" i="2" s="1"/>
  <c r="O32" i="2"/>
  <c r="Q32" i="2" s="1"/>
  <c r="S32" i="2" s="1"/>
  <c r="AR32" i="2" s="1"/>
  <c r="U32" i="2"/>
  <c r="O73" i="2"/>
  <c r="Q73" i="2" s="1"/>
  <c r="S73" i="2" s="1"/>
  <c r="AR73" i="2" s="1"/>
  <c r="O69" i="2"/>
  <c r="Q69" i="2" s="1"/>
  <c r="S69" i="2" s="1"/>
  <c r="AR69" i="2" s="1"/>
  <c r="O44" i="2"/>
  <c r="Q44" i="2" s="1"/>
  <c r="S44" i="2" s="1"/>
  <c r="AR44" i="2" s="1"/>
  <c r="O30" i="2"/>
  <c r="Q30" i="2" s="1"/>
  <c r="S30" i="2" s="1"/>
  <c r="AR30" i="2" s="1"/>
  <c r="O70" i="2"/>
  <c r="Q70" i="2" s="1"/>
  <c r="S70" i="2" s="1"/>
  <c r="AR70" i="2" s="1"/>
  <c r="O92" i="2"/>
  <c r="Q92" i="2" s="1"/>
  <c r="S92" i="2" s="1"/>
  <c r="AR92" i="2" s="1"/>
  <c r="O99" i="2"/>
  <c r="Q99" i="2" s="1"/>
  <c r="S99" i="2" s="1"/>
  <c r="AR99" i="2" s="1"/>
  <c r="O93" i="2"/>
  <c r="Q93" i="2" s="1"/>
  <c r="S93" i="2" s="1"/>
  <c r="AR93" i="2" s="1"/>
  <c r="U93" i="2"/>
  <c r="W93" i="2" s="1"/>
  <c r="Y93" i="2" s="1"/>
  <c r="AS93" i="2" s="1"/>
  <c r="O49" i="2"/>
  <c r="Q49" i="2" s="1"/>
  <c r="S49" i="2" s="1"/>
  <c r="AR49" i="2" s="1"/>
  <c r="O36" i="2"/>
  <c r="O94" i="2"/>
  <c r="Q94" i="2" s="1"/>
  <c r="S94" i="2" s="1"/>
  <c r="AR94" i="2" s="1"/>
  <c r="U94" i="2"/>
  <c r="O87" i="2"/>
  <c r="Q87" i="2" s="1"/>
  <c r="S87" i="2" s="1"/>
  <c r="AR87" i="2" s="1"/>
  <c r="O100" i="2"/>
  <c r="Q100" i="2" s="1"/>
  <c r="S100" i="2" s="1"/>
  <c r="AR100" i="2" s="1"/>
  <c r="O61" i="2"/>
  <c r="Q61" i="2" s="1"/>
  <c r="S61" i="2" s="1"/>
  <c r="AR61" i="2" s="1"/>
  <c r="U61" i="2"/>
  <c r="W61" i="2" s="1"/>
  <c r="Y61" i="2" s="1"/>
  <c r="AS61" i="2" s="1"/>
  <c r="O48" i="2"/>
  <c r="Q48" i="2" s="1"/>
  <c r="S48" i="2" s="1"/>
  <c r="AR48" i="2" s="1"/>
  <c r="O82" i="2"/>
  <c r="Q82" i="2" s="1"/>
  <c r="S82" i="2" s="1"/>
  <c r="AR82" i="2" s="1"/>
  <c r="O53" i="2"/>
  <c r="Q53" i="2" s="1"/>
  <c r="S53" i="2" s="1"/>
  <c r="AR53" i="2" s="1"/>
  <c r="U53" i="2"/>
  <c r="W53" i="2" s="1"/>
  <c r="Y53" i="2" s="1"/>
  <c r="AS53" i="2" s="1"/>
  <c r="AA53" i="2"/>
  <c r="AC53" i="2" s="1"/>
  <c r="AE53" i="2" s="1"/>
  <c r="AT53" i="2" s="1"/>
  <c r="O91" i="2"/>
  <c r="Q91" i="2" s="1"/>
  <c r="S91" i="2" s="1"/>
  <c r="AR91" i="2" s="1"/>
  <c r="U91" i="2"/>
  <c r="W91" i="2" s="1"/>
  <c r="Y91" i="2" s="1"/>
  <c r="AS91" i="2" s="1"/>
  <c r="O56" i="2"/>
  <c r="O65" i="2"/>
  <c r="Q65" i="2" s="1"/>
  <c r="S65" i="2" s="1"/>
  <c r="AR65" i="2" s="1"/>
  <c r="O97" i="2"/>
  <c r="Q97" i="2" s="1"/>
  <c r="S97" i="2" s="1"/>
  <c r="AR97" i="2" s="1"/>
  <c r="U97" i="2"/>
  <c r="W97" i="2" s="1"/>
  <c r="Y97" i="2" s="1"/>
  <c r="AS97" i="2" s="1"/>
  <c r="O84" i="2"/>
  <c r="Q84" i="2" s="1"/>
  <c r="S84" i="2" s="1"/>
  <c r="AR84" i="2" s="1"/>
  <c r="O98" i="2"/>
  <c r="Q98" i="2" s="1"/>
  <c r="S98" i="2" s="1"/>
  <c r="AR98" i="2" s="1"/>
  <c r="O62" i="2"/>
  <c r="Q62" i="2" s="1"/>
  <c r="S62" i="2" s="1"/>
  <c r="AR62" i="2" s="1"/>
  <c r="O41" i="2"/>
  <c r="Q41" i="2" s="1"/>
  <c r="S41" i="2" s="1"/>
  <c r="AR41" i="2" s="1"/>
  <c r="O95" i="2"/>
  <c r="Q95" i="2" s="1"/>
  <c r="S95" i="2" s="1"/>
  <c r="AR95" i="2" s="1"/>
  <c r="O51" i="2"/>
  <c r="Q51" i="2" s="1"/>
  <c r="S51" i="2" s="1"/>
  <c r="AR51" i="2" s="1"/>
  <c r="U51" i="2"/>
  <c r="W51" i="2" s="1"/>
  <c r="Y51" i="2" s="1"/>
  <c r="AS51" i="2" s="1"/>
  <c r="O89" i="2"/>
  <c r="Q89" i="2" s="1"/>
  <c r="S89" i="2" s="1"/>
  <c r="AR89" i="2" s="1"/>
  <c r="O67" i="2"/>
  <c r="Q67" i="2" s="1"/>
  <c r="S67" i="2" s="1"/>
  <c r="AR67" i="2" s="1"/>
  <c r="O71" i="2"/>
  <c r="Q71" i="2" s="1"/>
  <c r="S71" i="2" s="1"/>
  <c r="AR71" i="2" s="1"/>
  <c r="O38" i="2"/>
  <c r="Q38" i="2" s="1"/>
  <c r="S38" i="2" s="1"/>
  <c r="AR38" i="2" s="1"/>
  <c r="O96" i="2"/>
  <c r="Q96" i="2" s="1"/>
  <c r="S96" i="2" s="1"/>
  <c r="AR96" i="2" s="1"/>
  <c r="U96" i="2"/>
  <c r="W96" i="2" s="1"/>
  <c r="Y96" i="2" s="1"/>
  <c r="AS96" i="2" s="1"/>
  <c r="O29" i="2"/>
  <c r="Q29" i="2" s="1"/>
  <c r="S29" i="2" s="1"/>
  <c r="AR29" i="2" s="1"/>
  <c r="U29" i="2"/>
  <c r="W29" i="2" s="1"/>
  <c r="Y29" i="2" s="1"/>
  <c r="AS29" i="2" s="1"/>
  <c r="O78" i="2"/>
  <c r="Q78" i="2" s="1"/>
  <c r="S78" i="2" s="1"/>
  <c r="AR78" i="2" s="1"/>
  <c r="U78" i="2"/>
  <c r="W78" i="2" s="1"/>
  <c r="Y78" i="2" s="1"/>
  <c r="AS78" i="2" s="1"/>
  <c r="AA78" i="2"/>
  <c r="AC78" i="2" s="1"/>
  <c r="AE78" i="2" s="1"/>
  <c r="AT78" i="2" s="1"/>
  <c r="U57" i="2"/>
  <c r="W57" i="2" s="1"/>
  <c r="Y57" i="2" s="1"/>
  <c r="AS57" i="2" s="1"/>
  <c r="O57" i="2"/>
  <c r="Q57" i="2" s="1"/>
  <c r="S57" i="2" s="1"/>
  <c r="AR57" i="2" s="1"/>
  <c r="O66" i="2"/>
  <c r="Q66" i="2" s="1"/>
  <c r="S66" i="2" s="1"/>
  <c r="AR66" i="2" s="1"/>
  <c r="O35" i="2"/>
  <c r="Q35" i="2" s="1"/>
  <c r="S35" i="2" s="1"/>
  <c r="AR35" i="2" s="1"/>
  <c r="O40" i="2"/>
  <c r="O34" i="2"/>
  <c r="Q34" i="2" s="1"/>
  <c r="S34" i="2" s="1"/>
  <c r="AR34" i="2" s="1"/>
  <c r="O74" i="2"/>
  <c r="Q74" i="2" s="1"/>
  <c r="S74" i="2" s="1"/>
  <c r="AR74" i="2" s="1"/>
  <c r="O37" i="2"/>
  <c r="Q37" i="2" s="1"/>
  <c r="S37" i="2" s="1"/>
  <c r="AR37" i="2" s="1"/>
  <c r="O55" i="2"/>
  <c r="Q55" i="2" s="1"/>
  <c r="S55" i="2" s="1"/>
  <c r="AR55" i="2" s="1"/>
  <c r="U55" i="2"/>
  <c r="W55" i="2" s="1"/>
  <c r="Y55" i="2" s="1"/>
  <c r="AS55" i="2" s="1"/>
  <c r="O64" i="2"/>
  <c r="Q64" i="2" s="1"/>
  <c r="S64" i="2" s="1"/>
  <c r="AR64" i="2" s="1"/>
  <c r="U64" i="2"/>
  <c r="O81" i="2"/>
  <c r="Q81" i="2" s="1"/>
  <c r="S81" i="2" s="1"/>
  <c r="AR81" i="2" s="1"/>
  <c r="O72" i="2"/>
  <c r="Q72" i="2" s="1"/>
  <c r="S72" i="2" s="1"/>
  <c r="AR72" i="2" s="1"/>
  <c r="O58" i="2"/>
  <c r="Q58" i="2" s="1"/>
  <c r="S58" i="2" s="1"/>
  <c r="AR58" i="2" s="1"/>
  <c r="O50" i="2"/>
  <c r="Q50" i="2" s="1"/>
  <c r="S50" i="2" s="1"/>
  <c r="AR50" i="2" s="1"/>
  <c r="U50" i="2"/>
  <c r="W50" i="2" s="1"/>
  <c r="Y50" i="2" s="1"/>
  <c r="AS50" i="2" s="1"/>
  <c r="BJ27" i="2"/>
  <c r="U54" i="2" l="1"/>
  <c r="W54" i="2" s="1"/>
  <c r="Y54" i="2" s="1"/>
  <c r="AS54" i="2" s="1"/>
  <c r="AA63" i="2"/>
  <c r="AC63" i="2" s="1"/>
  <c r="AE63" i="2" s="1"/>
  <c r="AT63" i="2" s="1"/>
  <c r="AG29" i="2"/>
  <c r="AI29" i="2" s="1"/>
  <c r="AK29" i="2" s="1"/>
  <c r="AU29" i="2" s="1"/>
  <c r="U72" i="2"/>
  <c r="W72" i="2" s="1"/>
  <c r="Y72" i="2" s="1"/>
  <c r="AS72" i="2" s="1"/>
  <c r="U34" i="2"/>
  <c r="W34" i="2" s="1"/>
  <c r="Y34" i="2" s="1"/>
  <c r="AS34" i="2" s="1"/>
  <c r="AA29" i="2"/>
  <c r="AC29" i="2" s="1"/>
  <c r="AE29" i="2" s="1"/>
  <c r="AT29" i="2" s="1"/>
  <c r="U71" i="2"/>
  <c r="W71" i="2" s="1"/>
  <c r="Y71" i="2" s="1"/>
  <c r="AS71" i="2" s="1"/>
  <c r="AA51" i="2"/>
  <c r="AC51" i="2" s="1"/>
  <c r="AE51" i="2" s="1"/>
  <c r="AT51" i="2" s="1"/>
  <c r="U98" i="2"/>
  <c r="W98" i="2" s="1"/>
  <c r="Y98" i="2" s="1"/>
  <c r="AS98" i="2" s="1"/>
  <c r="AA97" i="2"/>
  <c r="AC97" i="2" s="1"/>
  <c r="AE97" i="2" s="1"/>
  <c r="AT97" i="2" s="1"/>
  <c r="U87" i="2"/>
  <c r="W87" i="2" s="1"/>
  <c r="Y87" i="2" s="1"/>
  <c r="AS87" i="2" s="1"/>
  <c r="AA93" i="2"/>
  <c r="AC93" i="2" s="1"/>
  <c r="AE93" i="2" s="1"/>
  <c r="AT93" i="2" s="1"/>
  <c r="U73" i="2"/>
  <c r="W73" i="2" s="1"/>
  <c r="Y73" i="2" s="1"/>
  <c r="AS73" i="2" s="1"/>
  <c r="U43" i="2"/>
  <c r="W43" i="2" s="1"/>
  <c r="Y43" i="2" s="1"/>
  <c r="AS43" i="2" s="1"/>
  <c r="U80" i="2"/>
  <c r="W80" i="2" s="1"/>
  <c r="Y80" i="2" s="1"/>
  <c r="AS80" i="2" s="1"/>
  <c r="U37" i="2"/>
  <c r="W37" i="2" s="1"/>
  <c r="Y37" i="2" s="1"/>
  <c r="AS37" i="2" s="1"/>
  <c r="AA89" i="2"/>
  <c r="AC89" i="2" s="1"/>
  <c r="AE89" i="2" s="1"/>
  <c r="AT89" i="2" s="1"/>
  <c r="AA84" i="2"/>
  <c r="AC84" i="2" s="1"/>
  <c r="AE84" i="2" s="1"/>
  <c r="AT84" i="2" s="1"/>
  <c r="U44" i="2"/>
  <c r="W44" i="2" s="1"/>
  <c r="Y44" i="2" s="1"/>
  <c r="AS44" i="2" s="1"/>
  <c r="U85" i="2"/>
  <c r="U76" i="2"/>
  <c r="W76" i="2" s="1"/>
  <c r="Y76" i="2" s="1"/>
  <c r="AS76" i="2" s="1"/>
  <c r="U52" i="2"/>
  <c r="U88" i="2"/>
  <c r="W88" i="2" s="1"/>
  <c r="Y88" i="2" s="1"/>
  <c r="AS88" i="2" s="1"/>
  <c r="U66" i="2"/>
  <c r="W66" i="2" s="1"/>
  <c r="Y66" i="2" s="1"/>
  <c r="AS66" i="2" s="1"/>
  <c r="U89" i="2"/>
  <c r="W89" i="2" s="1"/>
  <c r="Y89" i="2" s="1"/>
  <c r="AS89" i="2" s="1"/>
  <c r="U84" i="2"/>
  <c r="W84" i="2" s="1"/>
  <c r="Y84" i="2" s="1"/>
  <c r="AS84" i="2" s="1"/>
  <c r="U82" i="2"/>
  <c r="W82" i="2" s="1"/>
  <c r="Y82" i="2" s="1"/>
  <c r="AS82" i="2" s="1"/>
  <c r="U99" i="2"/>
  <c r="W99" i="2" s="1"/>
  <c r="Y99" i="2" s="1"/>
  <c r="AS99" i="2" s="1"/>
  <c r="U77" i="2"/>
  <c r="U56" i="2"/>
  <c r="W56" i="2" s="1"/>
  <c r="Y56" i="2" s="1"/>
  <c r="AS56" i="2" s="1"/>
  <c r="Q56" i="2"/>
  <c r="S56" i="2" s="1"/>
  <c r="AR56" i="2" s="1"/>
  <c r="AA32" i="2"/>
  <c r="AC32" i="2" s="1"/>
  <c r="AE32" i="2" s="1"/>
  <c r="AT32" i="2" s="1"/>
  <c r="W32" i="2"/>
  <c r="Y32" i="2" s="1"/>
  <c r="AS32" i="2" s="1"/>
  <c r="U90" i="2"/>
  <c r="W90" i="2" s="1"/>
  <c r="Y90" i="2" s="1"/>
  <c r="AS90" i="2" s="1"/>
  <c r="AA45" i="2"/>
  <c r="AC45" i="2" s="1"/>
  <c r="AE45" i="2" s="1"/>
  <c r="AT45" i="2" s="1"/>
  <c r="W45" i="2"/>
  <c r="Y45" i="2" s="1"/>
  <c r="AS45" i="2" s="1"/>
  <c r="AA50" i="2"/>
  <c r="U58" i="2"/>
  <c r="AA55" i="2"/>
  <c r="U35" i="2"/>
  <c r="AG78" i="2"/>
  <c r="AM29" i="2"/>
  <c r="AO29" i="2" s="1"/>
  <c r="AQ29" i="2" s="1"/>
  <c r="AV29" i="2" s="1"/>
  <c r="AW29" i="2" s="1"/>
  <c r="AA96" i="2"/>
  <c r="U38" i="2"/>
  <c r="U41" i="2"/>
  <c r="AA41" i="2" s="1"/>
  <c r="AC41" i="2" s="1"/>
  <c r="AE41" i="2" s="1"/>
  <c r="AT41" i="2" s="1"/>
  <c r="AG97" i="2"/>
  <c r="AI97" i="2" s="1"/>
  <c r="AK97" i="2" s="1"/>
  <c r="AU97" i="2" s="1"/>
  <c r="U65" i="2"/>
  <c r="AG53" i="2"/>
  <c r="AI53" i="2" s="1"/>
  <c r="AK53" i="2" s="1"/>
  <c r="AU53" i="2" s="1"/>
  <c r="AA82" i="2"/>
  <c r="U48" i="2"/>
  <c r="AG94" i="2"/>
  <c r="AI94" i="2" s="1"/>
  <c r="AK94" i="2" s="1"/>
  <c r="AU94" i="2" s="1"/>
  <c r="U36" i="2"/>
  <c r="Q36" i="2"/>
  <c r="S36" i="2" s="1"/>
  <c r="AR36" i="2" s="1"/>
  <c r="U92" i="2"/>
  <c r="AA73" i="2"/>
  <c r="AC73" i="2" s="1"/>
  <c r="AE73" i="2" s="1"/>
  <c r="AT73" i="2" s="1"/>
  <c r="AA39" i="2"/>
  <c r="U86" i="2"/>
  <c r="W86" i="2" s="1"/>
  <c r="Y86" i="2" s="1"/>
  <c r="AS86" i="2" s="1"/>
  <c r="U42" i="2"/>
  <c r="W42" i="2" s="1"/>
  <c r="Y42" i="2" s="1"/>
  <c r="AS42" i="2" s="1"/>
  <c r="U75" i="2"/>
  <c r="AA47" i="2"/>
  <c r="AC47" i="2" s="1"/>
  <c r="AE47" i="2" s="1"/>
  <c r="AT47" i="2" s="1"/>
  <c r="AA76" i="2"/>
  <c r="AC76" i="2" s="1"/>
  <c r="AE76" i="2" s="1"/>
  <c r="AT76" i="2" s="1"/>
  <c r="AA94" i="2"/>
  <c r="W94" i="2"/>
  <c r="Y94" i="2" s="1"/>
  <c r="AS94" i="2" s="1"/>
  <c r="AA64" i="2"/>
  <c r="W64" i="2"/>
  <c r="Y64" i="2" s="1"/>
  <c r="AS64" i="2" s="1"/>
  <c r="U95" i="2"/>
  <c r="AG93" i="2"/>
  <c r="AI93" i="2" s="1"/>
  <c r="AK93" i="2" s="1"/>
  <c r="AU93" i="2" s="1"/>
  <c r="Q68" i="2"/>
  <c r="S68" i="2" s="1"/>
  <c r="AR68" i="2" s="1"/>
  <c r="AM31" i="2"/>
  <c r="AO31" i="2" s="1"/>
  <c r="AQ31" i="2" s="1"/>
  <c r="AV31" i="2" s="1"/>
  <c r="U60" i="2"/>
  <c r="W60" i="2" s="1"/>
  <c r="Y60" i="2" s="1"/>
  <c r="AS60" i="2" s="1"/>
  <c r="Q60" i="2"/>
  <c r="S60" i="2" s="1"/>
  <c r="AR60" i="2" s="1"/>
  <c r="AA57" i="2"/>
  <c r="AC57" i="2" s="1"/>
  <c r="AE57" i="2" s="1"/>
  <c r="AT57" i="2" s="1"/>
  <c r="AA98" i="2"/>
  <c r="AA91" i="2"/>
  <c r="AA30" i="2"/>
  <c r="AC30" i="2" s="1"/>
  <c r="AE30" i="2" s="1"/>
  <c r="AT30" i="2" s="1"/>
  <c r="AA44" i="2"/>
  <c r="U69" i="2"/>
  <c r="AA79" i="2"/>
  <c r="U68" i="2"/>
  <c r="AA68" i="2" s="1"/>
  <c r="AC68" i="2" s="1"/>
  <c r="AE68" i="2" s="1"/>
  <c r="AT68" i="2" s="1"/>
  <c r="AG31" i="2"/>
  <c r="AI31" i="2" s="1"/>
  <c r="AK31" i="2" s="1"/>
  <c r="AU31" i="2" s="1"/>
  <c r="AA77" i="2"/>
  <c r="W77" i="2"/>
  <c r="Y77" i="2" s="1"/>
  <c r="AS77" i="2" s="1"/>
  <c r="U59" i="2"/>
  <c r="AG59" i="2" s="1"/>
  <c r="AI59" i="2" s="1"/>
  <c r="AK59" i="2" s="1"/>
  <c r="AU59" i="2" s="1"/>
  <c r="AA88" i="2"/>
  <c r="U40" i="2"/>
  <c r="Q40" i="2"/>
  <c r="S40" i="2" s="1"/>
  <c r="AR40" i="2" s="1"/>
  <c r="AG89" i="2"/>
  <c r="AI89" i="2" s="1"/>
  <c r="AK89" i="2" s="1"/>
  <c r="AU89" i="2" s="1"/>
  <c r="AA72" i="2"/>
  <c r="AC72" i="2" s="1"/>
  <c r="AE72" i="2" s="1"/>
  <c r="AT72" i="2" s="1"/>
  <c r="U81" i="2"/>
  <c r="W81" i="2" s="1"/>
  <c r="Y81" i="2" s="1"/>
  <c r="AS81" i="2" s="1"/>
  <c r="AA37" i="2"/>
  <c r="U74" i="2"/>
  <c r="AA66" i="2"/>
  <c r="AC66" i="2" s="1"/>
  <c r="AE66" i="2" s="1"/>
  <c r="AT66" i="2" s="1"/>
  <c r="AG96" i="2"/>
  <c r="AI96" i="2" s="1"/>
  <c r="AK96" i="2" s="1"/>
  <c r="AU96" i="2" s="1"/>
  <c r="AA71" i="2"/>
  <c r="AC71" i="2" s="1"/>
  <c r="AE71" i="2" s="1"/>
  <c r="AT71" i="2" s="1"/>
  <c r="U67" i="2"/>
  <c r="W67" i="2" s="1"/>
  <c r="Y67" i="2" s="1"/>
  <c r="AS67" i="2" s="1"/>
  <c r="U62" i="2"/>
  <c r="AA56" i="2"/>
  <c r="AC56" i="2" s="1"/>
  <c r="AE56" i="2" s="1"/>
  <c r="AT56" i="2" s="1"/>
  <c r="AA61" i="2"/>
  <c r="AC61" i="2" s="1"/>
  <c r="AE61" i="2" s="1"/>
  <c r="AT61" i="2" s="1"/>
  <c r="U100" i="2"/>
  <c r="W100" i="2" s="1"/>
  <c r="Y100" i="2" s="1"/>
  <c r="AS100" i="2" s="1"/>
  <c r="U49" i="2"/>
  <c r="U70" i="2"/>
  <c r="U30" i="2"/>
  <c r="U28" i="2"/>
  <c r="AA42" i="2"/>
  <c r="AC42" i="2" s="1"/>
  <c r="AE42" i="2" s="1"/>
  <c r="AT42" i="2" s="1"/>
  <c r="U46" i="2"/>
  <c r="AA46" i="2" s="1"/>
  <c r="AC46" i="2" s="1"/>
  <c r="AE46" i="2" s="1"/>
  <c r="AT46" i="2" s="1"/>
  <c r="AA31" i="2"/>
  <c r="AC31" i="2" s="1"/>
  <c r="AE31" i="2" s="1"/>
  <c r="AT31" i="2" s="1"/>
  <c r="AA54" i="2"/>
  <c r="AC54" i="2" s="1"/>
  <c r="AE54" i="2" s="1"/>
  <c r="AT54" i="2" s="1"/>
  <c r="U33" i="2"/>
  <c r="AA33" i="2" s="1"/>
  <c r="AC33" i="2" s="1"/>
  <c r="AE33" i="2" s="1"/>
  <c r="AT33" i="2" s="1"/>
  <c r="AG45" i="2"/>
  <c r="AI45" i="2" s="1"/>
  <c r="AK45" i="2" s="1"/>
  <c r="AU45" i="2" s="1"/>
  <c r="U83" i="2"/>
  <c r="Q83" i="2"/>
  <c r="S83" i="2" s="1"/>
  <c r="AR83" i="2" s="1"/>
  <c r="AA80" i="2"/>
  <c r="AC80" i="2" s="1"/>
  <c r="AE80" i="2" s="1"/>
  <c r="AT80" i="2" s="1"/>
  <c r="AA59" i="2"/>
  <c r="AC59" i="2" s="1"/>
  <c r="AE59" i="2" s="1"/>
  <c r="AT59" i="2" s="1"/>
  <c r="V27" i="2"/>
  <c r="X27" i="2" s="1"/>
  <c r="Z27" i="2"/>
  <c r="AF27" i="2" s="1"/>
  <c r="AH27" i="2" s="1"/>
  <c r="AJ27" i="2" s="1"/>
  <c r="K11" i="3"/>
  <c r="J11" i="3"/>
  <c r="AA81" i="2" l="1"/>
  <c r="AC81" i="2" s="1"/>
  <c r="AE81" i="2" s="1"/>
  <c r="AT81" i="2" s="1"/>
  <c r="AA43" i="2"/>
  <c r="AC43" i="2" s="1"/>
  <c r="AE43" i="2" s="1"/>
  <c r="AT43" i="2" s="1"/>
  <c r="AM84" i="2"/>
  <c r="AO84" i="2" s="1"/>
  <c r="AQ84" i="2" s="1"/>
  <c r="AV84" i="2" s="1"/>
  <c r="AA60" i="2"/>
  <c r="AC60" i="2" s="1"/>
  <c r="AE60" i="2" s="1"/>
  <c r="AT60" i="2" s="1"/>
  <c r="AA99" i="2"/>
  <c r="AG63" i="2"/>
  <c r="AI63" i="2" s="1"/>
  <c r="AK63" i="2" s="1"/>
  <c r="AU63" i="2" s="1"/>
  <c r="AW63" i="2" s="1"/>
  <c r="AG33" i="2"/>
  <c r="AI33" i="2" s="1"/>
  <c r="AK33" i="2" s="1"/>
  <c r="AU33" i="2" s="1"/>
  <c r="AA67" i="2"/>
  <c r="AC67" i="2" s="1"/>
  <c r="AE67" i="2" s="1"/>
  <c r="AT67" i="2" s="1"/>
  <c r="AG51" i="2"/>
  <c r="AM53" i="2"/>
  <c r="AO53" i="2" s="1"/>
  <c r="AQ53" i="2" s="1"/>
  <c r="AV53" i="2" s="1"/>
  <c r="W52" i="2"/>
  <c r="Y52" i="2" s="1"/>
  <c r="AS52" i="2" s="1"/>
  <c r="AA52" i="2"/>
  <c r="AG32" i="2"/>
  <c r="AI32" i="2" s="1"/>
  <c r="AK32" i="2" s="1"/>
  <c r="AU32" i="2" s="1"/>
  <c r="AG80" i="2"/>
  <c r="AI80" i="2" s="1"/>
  <c r="AK80" i="2" s="1"/>
  <c r="AU80" i="2" s="1"/>
  <c r="AM63" i="2"/>
  <c r="AO63" i="2" s="1"/>
  <c r="AQ63" i="2" s="1"/>
  <c r="AV63" i="2" s="1"/>
  <c r="AA87" i="2"/>
  <c r="AG47" i="2"/>
  <c r="AI47" i="2" s="1"/>
  <c r="AK47" i="2" s="1"/>
  <c r="AU47" i="2" s="1"/>
  <c r="AW31" i="2"/>
  <c r="BO31" i="2" s="1"/>
  <c r="BP31" i="2" s="1"/>
  <c r="AM97" i="2"/>
  <c r="AO97" i="2" s="1"/>
  <c r="AQ97" i="2" s="1"/>
  <c r="AV97" i="2" s="1"/>
  <c r="AW97" i="2" s="1"/>
  <c r="AG67" i="2"/>
  <c r="AI67" i="2" s="1"/>
  <c r="AK67" i="2" s="1"/>
  <c r="AU67" i="2" s="1"/>
  <c r="W85" i="2"/>
  <c r="Y85" i="2" s="1"/>
  <c r="AS85" i="2" s="1"/>
  <c r="AA85" i="2"/>
  <c r="AG84" i="2"/>
  <c r="AI84" i="2" s="1"/>
  <c r="AK84" i="2" s="1"/>
  <c r="AU84" i="2" s="1"/>
  <c r="AA34" i="2"/>
  <c r="AC37" i="2"/>
  <c r="AE37" i="2" s="1"/>
  <c r="AT37" i="2" s="1"/>
  <c r="AG37" i="2"/>
  <c r="AG66" i="2"/>
  <c r="AI66" i="2" s="1"/>
  <c r="AK66" i="2" s="1"/>
  <c r="AU66" i="2" s="1"/>
  <c r="AM45" i="2"/>
  <c r="AO45" i="2" s="1"/>
  <c r="AQ45" i="2" s="1"/>
  <c r="AV45" i="2" s="1"/>
  <c r="AW45" i="2" s="1"/>
  <c r="AC77" i="2"/>
  <c r="AE77" i="2" s="1"/>
  <c r="AT77" i="2" s="1"/>
  <c r="AG77" i="2"/>
  <c r="AI77" i="2" s="1"/>
  <c r="AK77" i="2" s="1"/>
  <c r="AU77" i="2" s="1"/>
  <c r="AC79" i="2"/>
  <c r="AE79" i="2" s="1"/>
  <c r="AT79" i="2" s="1"/>
  <c r="AG79" i="2"/>
  <c r="AI79" i="2" s="1"/>
  <c r="AK79" i="2" s="1"/>
  <c r="AU79" i="2" s="1"/>
  <c r="AA90" i="2"/>
  <c r="AA92" i="2"/>
  <c r="W92" i="2"/>
  <c r="Y92" i="2" s="1"/>
  <c r="AS92" i="2" s="1"/>
  <c r="AG92" i="2"/>
  <c r="AI92" i="2" s="1"/>
  <c r="AK92" i="2" s="1"/>
  <c r="AU92" i="2" s="1"/>
  <c r="AM89" i="2"/>
  <c r="AO89" i="2" s="1"/>
  <c r="AQ89" i="2" s="1"/>
  <c r="AV89" i="2" s="1"/>
  <c r="AW89" i="2" s="1"/>
  <c r="W35" i="2"/>
  <c r="Y35" i="2" s="1"/>
  <c r="AS35" i="2" s="1"/>
  <c r="AA35" i="2"/>
  <c r="AM47" i="2"/>
  <c r="AO47" i="2" s="1"/>
  <c r="AQ47" i="2" s="1"/>
  <c r="AV47" i="2" s="1"/>
  <c r="AW47" i="2" s="1"/>
  <c r="AA74" i="2"/>
  <c r="AC74" i="2" s="1"/>
  <c r="AE74" i="2" s="1"/>
  <c r="AT74" i="2" s="1"/>
  <c r="W74" i="2"/>
  <c r="Y74" i="2" s="1"/>
  <c r="AS74" i="2" s="1"/>
  <c r="AI78" i="2"/>
  <c r="AK78" i="2" s="1"/>
  <c r="AU78" i="2" s="1"/>
  <c r="AM78" i="2"/>
  <c r="AO78" i="2" s="1"/>
  <c r="AQ78" i="2" s="1"/>
  <c r="AV78" i="2" s="1"/>
  <c r="AC91" i="2"/>
  <c r="AE91" i="2" s="1"/>
  <c r="AT91" i="2" s="1"/>
  <c r="AG91" i="2"/>
  <c r="AI91" i="2" s="1"/>
  <c r="AK91" i="2" s="1"/>
  <c r="AU91" i="2" s="1"/>
  <c r="AG30" i="2"/>
  <c r="AI30" i="2" s="1"/>
  <c r="AK30" i="2" s="1"/>
  <c r="AU30" i="2" s="1"/>
  <c r="AG39" i="2"/>
  <c r="AC39" i="2"/>
  <c r="AE39" i="2" s="1"/>
  <c r="AT39" i="2" s="1"/>
  <c r="W48" i="2"/>
  <c r="Y48" i="2" s="1"/>
  <c r="AS48" i="2" s="1"/>
  <c r="AA48" i="2"/>
  <c r="AI51" i="2"/>
  <c r="AK51" i="2" s="1"/>
  <c r="AU51" i="2" s="1"/>
  <c r="AM51" i="2"/>
  <c r="AO51" i="2" s="1"/>
  <c r="AQ51" i="2" s="1"/>
  <c r="AV51" i="2" s="1"/>
  <c r="AG74" i="2"/>
  <c r="AI74" i="2" s="1"/>
  <c r="AK74" i="2" s="1"/>
  <c r="AU74" i="2" s="1"/>
  <c r="AM32" i="2"/>
  <c r="AO32" i="2" s="1"/>
  <c r="AQ32" i="2" s="1"/>
  <c r="AV32" i="2" s="1"/>
  <c r="AW32" i="2" s="1"/>
  <c r="AA49" i="2"/>
  <c r="AC49" i="2" s="1"/>
  <c r="AE49" i="2" s="1"/>
  <c r="AT49" i="2" s="1"/>
  <c r="AG56" i="2"/>
  <c r="AI56" i="2" s="1"/>
  <c r="AK56" i="2" s="1"/>
  <c r="AU56" i="2" s="1"/>
  <c r="AC94" i="2"/>
  <c r="AE94" i="2" s="1"/>
  <c r="AT94" i="2" s="1"/>
  <c r="AM94" i="2"/>
  <c r="AO94" i="2" s="1"/>
  <c r="AQ94" i="2" s="1"/>
  <c r="AV94" i="2" s="1"/>
  <c r="AM93" i="2"/>
  <c r="AO93" i="2" s="1"/>
  <c r="AQ93" i="2" s="1"/>
  <c r="AV93" i="2" s="1"/>
  <c r="AW93" i="2" s="1"/>
  <c r="AC82" i="2"/>
  <c r="AE82" i="2" s="1"/>
  <c r="AT82" i="2" s="1"/>
  <c r="AG82" i="2"/>
  <c r="W38" i="2"/>
  <c r="Y38" i="2" s="1"/>
  <c r="AS38" i="2" s="1"/>
  <c r="AA38" i="2"/>
  <c r="AC55" i="2"/>
  <c r="AE55" i="2" s="1"/>
  <c r="AT55" i="2" s="1"/>
  <c r="AG55" i="2"/>
  <c r="W70" i="2"/>
  <c r="Y70" i="2" s="1"/>
  <c r="AS70" i="2" s="1"/>
  <c r="AA70" i="2"/>
  <c r="AC70" i="2" s="1"/>
  <c r="AE70" i="2" s="1"/>
  <c r="AT70" i="2" s="1"/>
  <c r="AC64" i="2"/>
  <c r="AE64" i="2" s="1"/>
  <c r="AT64" i="2" s="1"/>
  <c r="AG64" i="2"/>
  <c r="AI64" i="2" s="1"/>
  <c r="AK64" i="2" s="1"/>
  <c r="AU64" i="2" s="1"/>
  <c r="W28" i="2"/>
  <c r="Y28" i="2" s="1"/>
  <c r="AS28" i="2" s="1"/>
  <c r="AA28" i="2"/>
  <c r="W68" i="2"/>
  <c r="Y68" i="2" s="1"/>
  <c r="AS68" i="2" s="1"/>
  <c r="AG68" i="2"/>
  <c r="AI68" i="2" s="1"/>
  <c r="AK68" i="2" s="1"/>
  <c r="AU68" i="2" s="1"/>
  <c r="AM68" i="2"/>
  <c r="AO68" i="2" s="1"/>
  <c r="AQ68" i="2" s="1"/>
  <c r="AV68" i="2" s="1"/>
  <c r="W33" i="2"/>
  <c r="Y33" i="2" s="1"/>
  <c r="AS33" i="2" s="1"/>
  <c r="AM33" i="2"/>
  <c r="AO33" i="2" s="1"/>
  <c r="AQ33" i="2" s="1"/>
  <c r="AV33" i="2" s="1"/>
  <c r="W40" i="2"/>
  <c r="Y40" i="2" s="1"/>
  <c r="AS40" i="2" s="1"/>
  <c r="AA40" i="2"/>
  <c r="AC40" i="2" s="1"/>
  <c r="AE40" i="2" s="1"/>
  <c r="AT40" i="2" s="1"/>
  <c r="AC88" i="2"/>
  <c r="AE88" i="2" s="1"/>
  <c r="AT88" i="2" s="1"/>
  <c r="AG88" i="2"/>
  <c r="AI88" i="2" s="1"/>
  <c r="AK88" i="2" s="1"/>
  <c r="AU88" i="2" s="1"/>
  <c r="AG54" i="2"/>
  <c r="AI54" i="2" s="1"/>
  <c r="AK54" i="2" s="1"/>
  <c r="AU54" i="2" s="1"/>
  <c r="W69" i="2"/>
  <c r="Y69" i="2" s="1"/>
  <c r="AS69" i="2" s="1"/>
  <c r="AA69" i="2"/>
  <c r="AC69" i="2" s="1"/>
  <c r="AE69" i="2" s="1"/>
  <c r="AT69" i="2" s="1"/>
  <c r="AG71" i="2"/>
  <c r="AG57" i="2"/>
  <c r="AI57" i="2" s="1"/>
  <c r="AK57" i="2" s="1"/>
  <c r="AU57" i="2" s="1"/>
  <c r="W95" i="2"/>
  <c r="Y95" i="2" s="1"/>
  <c r="AS95" i="2" s="1"/>
  <c r="AW53" i="2"/>
  <c r="W41" i="2"/>
  <c r="Y41" i="2" s="1"/>
  <c r="AS41" i="2" s="1"/>
  <c r="AG41" i="2"/>
  <c r="AI41" i="2" s="1"/>
  <c r="AK41" i="2" s="1"/>
  <c r="AU41" i="2" s="1"/>
  <c r="AC96" i="2"/>
  <c r="AE96" i="2" s="1"/>
  <c r="AT96" i="2" s="1"/>
  <c r="AM96" i="2"/>
  <c r="AO96" i="2" s="1"/>
  <c r="AQ96" i="2" s="1"/>
  <c r="AV96" i="2" s="1"/>
  <c r="AW96" i="2" s="1"/>
  <c r="W58" i="2"/>
  <c r="Y58" i="2" s="1"/>
  <c r="AS58" i="2" s="1"/>
  <c r="AA58" i="2"/>
  <c r="AG76" i="2"/>
  <c r="AG73" i="2"/>
  <c r="W83" i="2"/>
  <c r="Y83" i="2" s="1"/>
  <c r="AS83" i="2" s="1"/>
  <c r="AA83" i="2"/>
  <c r="AC83" i="2" s="1"/>
  <c r="AE83" i="2" s="1"/>
  <c r="AT83" i="2" s="1"/>
  <c r="AG83" i="2"/>
  <c r="AI83" i="2" s="1"/>
  <c r="AK83" i="2" s="1"/>
  <c r="AU83" i="2" s="1"/>
  <c r="AA62" i="2"/>
  <c r="AC62" i="2" s="1"/>
  <c r="AE62" i="2" s="1"/>
  <c r="AT62" i="2" s="1"/>
  <c r="W62" i="2"/>
  <c r="Y62" i="2" s="1"/>
  <c r="AS62" i="2" s="1"/>
  <c r="AG61" i="2"/>
  <c r="AI61" i="2" s="1"/>
  <c r="AK61" i="2" s="1"/>
  <c r="AU61" i="2" s="1"/>
  <c r="W65" i="2"/>
  <c r="Y65" i="2" s="1"/>
  <c r="AS65" i="2" s="1"/>
  <c r="AA65" i="2"/>
  <c r="AC65" i="2" s="1"/>
  <c r="AE65" i="2" s="1"/>
  <c r="AT65" i="2" s="1"/>
  <c r="W49" i="2"/>
  <c r="Y49" i="2" s="1"/>
  <c r="AS49" i="2" s="1"/>
  <c r="W46" i="2"/>
  <c r="Y46" i="2" s="1"/>
  <c r="AS46" i="2" s="1"/>
  <c r="AG46" i="2"/>
  <c r="AI46" i="2" s="1"/>
  <c r="AK46" i="2" s="1"/>
  <c r="AU46" i="2" s="1"/>
  <c r="W30" i="2"/>
  <c r="Y30" i="2" s="1"/>
  <c r="AS30" i="2" s="1"/>
  <c r="AM30" i="2"/>
  <c r="AO30" i="2" s="1"/>
  <c r="AQ30" i="2" s="1"/>
  <c r="AV30" i="2" s="1"/>
  <c r="AW30" i="2" s="1"/>
  <c r="BO97" i="2"/>
  <c r="BP97" i="2" s="1"/>
  <c r="AX97" i="2"/>
  <c r="AG72" i="2"/>
  <c r="AM74" i="2"/>
  <c r="AO74" i="2" s="1"/>
  <c r="AQ74" i="2" s="1"/>
  <c r="AV74" i="2" s="1"/>
  <c r="W59" i="2"/>
  <c r="Y59" i="2" s="1"/>
  <c r="AS59" i="2" s="1"/>
  <c r="AM59" i="2"/>
  <c r="AO59" i="2" s="1"/>
  <c r="AQ59" i="2" s="1"/>
  <c r="AV59" i="2" s="1"/>
  <c r="AG42" i="2"/>
  <c r="AI42" i="2" s="1"/>
  <c r="AK42" i="2" s="1"/>
  <c r="AU42" i="2" s="1"/>
  <c r="AC44" i="2"/>
  <c r="AE44" i="2" s="1"/>
  <c r="AT44" i="2" s="1"/>
  <c r="AG44" i="2"/>
  <c r="AI44" i="2" s="1"/>
  <c r="AK44" i="2" s="1"/>
  <c r="AU44" i="2" s="1"/>
  <c r="AA100" i="2"/>
  <c r="AC100" i="2" s="1"/>
  <c r="AE100" i="2" s="1"/>
  <c r="AT100" i="2" s="1"/>
  <c r="AC98" i="2"/>
  <c r="AE98" i="2" s="1"/>
  <c r="AT98" i="2" s="1"/>
  <c r="AG98" i="2"/>
  <c r="AI98" i="2" s="1"/>
  <c r="AK98" i="2" s="1"/>
  <c r="AU98" i="2" s="1"/>
  <c r="AM66" i="2"/>
  <c r="AO66" i="2" s="1"/>
  <c r="AQ66" i="2" s="1"/>
  <c r="AV66" i="2" s="1"/>
  <c r="AW66" i="2" s="1"/>
  <c r="AG81" i="2"/>
  <c r="AM67" i="2"/>
  <c r="AO67" i="2" s="1"/>
  <c r="AQ67" i="2" s="1"/>
  <c r="AV67" i="2" s="1"/>
  <c r="AW67" i="2" s="1"/>
  <c r="AA75" i="2"/>
  <c r="AG75" i="2" s="1"/>
  <c r="AI75" i="2" s="1"/>
  <c r="AK75" i="2" s="1"/>
  <c r="AU75" i="2" s="1"/>
  <c r="W75" i="2"/>
  <c r="Y75" i="2" s="1"/>
  <c r="AS75" i="2" s="1"/>
  <c r="W36" i="2"/>
  <c r="Y36" i="2" s="1"/>
  <c r="AS36" i="2" s="1"/>
  <c r="AA36" i="2"/>
  <c r="AA95" i="2"/>
  <c r="BO29" i="2"/>
  <c r="BP29" i="2" s="1"/>
  <c r="AX29" i="2"/>
  <c r="AC50" i="2"/>
  <c r="AE50" i="2" s="1"/>
  <c r="AT50" i="2" s="1"/>
  <c r="AG50" i="2"/>
  <c r="AA86" i="2"/>
  <c r="AG60" i="2"/>
  <c r="AI60" i="2" s="1"/>
  <c r="AK60" i="2" s="1"/>
  <c r="AU60" i="2" s="1"/>
  <c r="AB27" i="2"/>
  <c r="AD27" i="2" s="1"/>
  <c r="I11" i="3"/>
  <c r="H11" i="3"/>
  <c r="B7" i="3"/>
  <c r="B8" i="3" s="1"/>
  <c r="AW84" i="2" l="1"/>
  <c r="AX31" i="2"/>
  <c r="AW68" i="2"/>
  <c r="AX63" i="2"/>
  <c r="BO63" i="2"/>
  <c r="BP63" i="2" s="1"/>
  <c r="AM41" i="2"/>
  <c r="AO41" i="2" s="1"/>
  <c r="AQ41" i="2" s="1"/>
  <c r="AV41" i="2" s="1"/>
  <c r="AW41" i="2" s="1"/>
  <c r="AC85" i="2"/>
  <c r="AE85" i="2" s="1"/>
  <c r="AT85" i="2" s="1"/>
  <c r="AG85" i="2"/>
  <c r="AI85" i="2" s="1"/>
  <c r="AK85" i="2" s="1"/>
  <c r="AU85" i="2" s="1"/>
  <c r="AC87" i="2"/>
  <c r="AE87" i="2" s="1"/>
  <c r="AT87" i="2" s="1"/>
  <c r="AG87" i="2"/>
  <c r="AI87" i="2" s="1"/>
  <c r="AK87" i="2" s="1"/>
  <c r="AU87" i="2" s="1"/>
  <c r="AM87" i="2"/>
  <c r="AO87" i="2" s="1"/>
  <c r="AQ87" i="2" s="1"/>
  <c r="AV87" i="2" s="1"/>
  <c r="AW59" i="2"/>
  <c r="AX59" i="2" s="1"/>
  <c r="AW33" i="2"/>
  <c r="BO33" i="2" s="1"/>
  <c r="BP33" i="2" s="1"/>
  <c r="AM79" i="2"/>
  <c r="AO79" i="2" s="1"/>
  <c r="AQ79" i="2" s="1"/>
  <c r="AV79" i="2" s="1"/>
  <c r="AW79" i="2" s="1"/>
  <c r="AW94" i="2"/>
  <c r="AX94" i="2" s="1"/>
  <c r="AW51" i="2"/>
  <c r="BO51" i="2" s="1"/>
  <c r="BP51" i="2" s="1"/>
  <c r="AM42" i="2"/>
  <c r="AO42" i="2" s="1"/>
  <c r="AQ42" i="2" s="1"/>
  <c r="AV42" i="2" s="1"/>
  <c r="AW42" i="2" s="1"/>
  <c r="AX42" i="2" s="1"/>
  <c r="AC34" i="2"/>
  <c r="AE34" i="2" s="1"/>
  <c r="AT34" i="2" s="1"/>
  <c r="AM34" i="2"/>
  <c r="AO34" i="2" s="1"/>
  <c r="AQ34" i="2" s="1"/>
  <c r="AV34" i="2" s="1"/>
  <c r="AG34" i="2"/>
  <c r="AI34" i="2" s="1"/>
  <c r="AK34" i="2" s="1"/>
  <c r="AU34" i="2" s="1"/>
  <c r="AC52" i="2"/>
  <c r="AE52" i="2" s="1"/>
  <c r="AT52" i="2" s="1"/>
  <c r="AG52" i="2"/>
  <c r="AG43" i="2"/>
  <c r="AG100" i="2"/>
  <c r="AI100" i="2" s="1"/>
  <c r="AK100" i="2" s="1"/>
  <c r="AU100" i="2" s="1"/>
  <c r="AG62" i="2"/>
  <c r="AI62" i="2" s="1"/>
  <c r="AK62" i="2" s="1"/>
  <c r="AU62" i="2" s="1"/>
  <c r="AG40" i="2"/>
  <c r="AM88" i="2"/>
  <c r="AO88" i="2" s="1"/>
  <c r="AQ88" i="2" s="1"/>
  <c r="AV88" i="2" s="1"/>
  <c r="AW88" i="2" s="1"/>
  <c r="BO88" i="2" s="1"/>
  <c r="BP88" i="2" s="1"/>
  <c r="AM61" i="2"/>
  <c r="AO61" i="2" s="1"/>
  <c r="AQ61" i="2" s="1"/>
  <c r="AV61" i="2" s="1"/>
  <c r="AW61" i="2" s="1"/>
  <c r="AX61" i="2" s="1"/>
  <c r="AM80" i="2"/>
  <c r="AO80" i="2" s="1"/>
  <c r="AQ80" i="2" s="1"/>
  <c r="AV80" i="2" s="1"/>
  <c r="AW80" i="2" s="1"/>
  <c r="AX80" i="2" s="1"/>
  <c r="AC99" i="2"/>
  <c r="AE99" i="2" s="1"/>
  <c r="AT99" i="2" s="1"/>
  <c r="AG99" i="2"/>
  <c r="BO93" i="2"/>
  <c r="BP93" i="2" s="1"/>
  <c r="AX93" i="2"/>
  <c r="BO94" i="2"/>
  <c r="BP94" i="2" s="1"/>
  <c r="AX33" i="2"/>
  <c r="AC28" i="2"/>
  <c r="AE28" i="2" s="1"/>
  <c r="AT28" i="2" s="1"/>
  <c r="AG28" i="2"/>
  <c r="AI28" i="2" s="1"/>
  <c r="AK28" i="2" s="1"/>
  <c r="AU28" i="2" s="1"/>
  <c r="AC48" i="2"/>
  <c r="AE48" i="2" s="1"/>
  <c r="AT48" i="2" s="1"/>
  <c r="AG48" i="2"/>
  <c r="AI48" i="2" s="1"/>
  <c r="AK48" i="2" s="1"/>
  <c r="AU48" i="2" s="1"/>
  <c r="AC35" i="2"/>
  <c r="AE35" i="2" s="1"/>
  <c r="AT35" i="2" s="1"/>
  <c r="AG35" i="2"/>
  <c r="AI35" i="2" s="1"/>
  <c r="AK35" i="2" s="1"/>
  <c r="AU35" i="2" s="1"/>
  <c r="AC90" i="2"/>
  <c r="AE90" i="2" s="1"/>
  <c r="AT90" i="2" s="1"/>
  <c r="AG90" i="2"/>
  <c r="AI90" i="2" s="1"/>
  <c r="AK90" i="2" s="1"/>
  <c r="AU90" i="2" s="1"/>
  <c r="AM44" i="2"/>
  <c r="AO44" i="2" s="1"/>
  <c r="AQ44" i="2" s="1"/>
  <c r="AV44" i="2" s="1"/>
  <c r="AW44" i="2" s="1"/>
  <c r="AI81" i="2"/>
  <c r="AK81" i="2" s="1"/>
  <c r="AU81" i="2" s="1"/>
  <c r="AM81" i="2"/>
  <c r="AO81" i="2" s="1"/>
  <c r="AQ81" i="2" s="1"/>
  <c r="AV81" i="2" s="1"/>
  <c r="AW81" i="2" s="1"/>
  <c r="AI72" i="2"/>
  <c r="AK72" i="2" s="1"/>
  <c r="AU72" i="2" s="1"/>
  <c r="AM72" i="2"/>
  <c r="AO72" i="2" s="1"/>
  <c r="AQ72" i="2" s="1"/>
  <c r="AV72" i="2" s="1"/>
  <c r="AW72" i="2" s="1"/>
  <c r="AC58" i="2"/>
  <c r="AE58" i="2" s="1"/>
  <c r="AT58" i="2" s="1"/>
  <c r="AG58" i="2"/>
  <c r="AI58" i="2" s="1"/>
  <c r="AK58" i="2" s="1"/>
  <c r="AU58" i="2" s="1"/>
  <c r="AX53" i="2"/>
  <c r="BO53" i="2"/>
  <c r="BP53" i="2" s="1"/>
  <c r="AM54" i="2"/>
  <c r="AO54" i="2" s="1"/>
  <c r="AQ54" i="2" s="1"/>
  <c r="AV54" i="2" s="1"/>
  <c r="AW54" i="2" s="1"/>
  <c r="AM28" i="2"/>
  <c r="AO28" i="2" s="1"/>
  <c r="AQ28" i="2" s="1"/>
  <c r="AV28" i="2" s="1"/>
  <c r="AW28" i="2" s="1"/>
  <c r="AI82" i="2"/>
  <c r="AK82" i="2" s="1"/>
  <c r="AU82" i="2" s="1"/>
  <c r="AM82" i="2"/>
  <c r="AO82" i="2" s="1"/>
  <c r="AQ82" i="2" s="1"/>
  <c r="AV82" i="2" s="1"/>
  <c r="AM77" i="2"/>
  <c r="AO77" i="2" s="1"/>
  <c r="AQ77" i="2" s="1"/>
  <c r="AV77" i="2" s="1"/>
  <c r="AW77" i="2" s="1"/>
  <c r="AM98" i="2"/>
  <c r="AO98" i="2" s="1"/>
  <c r="AQ98" i="2" s="1"/>
  <c r="AV98" i="2" s="1"/>
  <c r="AW98" i="2" s="1"/>
  <c r="AG49" i="2"/>
  <c r="BO42" i="2"/>
  <c r="BP42" i="2" s="1"/>
  <c r="AC95" i="2"/>
  <c r="AE95" i="2" s="1"/>
  <c r="AT95" i="2" s="1"/>
  <c r="AX68" i="2"/>
  <c r="BO68" i="2"/>
  <c r="BP68" i="2" s="1"/>
  <c r="AI39" i="2"/>
  <c r="AK39" i="2" s="1"/>
  <c r="AU39" i="2" s="1"/>
  <c r="AM39" i="2"/>
  <c r="AO39" i="2" s="1"/>
  <c r="AQ39" i="2" s="1"/>
  <c r="AV39" i="2" s="1"/>
  <c r="AX79" i="2"/>
  <c r="BO79" i="2"/>
  <c r="BP79" i="2" s="1"/>
  <c r="AM64" i="2"/>
  <c r="AO64" i="2" s="1"/>
  <c r="AQ64" i="2" s="1"/>
  <c r="AV64" i="2" s="1"/>
  <c r="AW64" i="2" s="1"/>
  <c r="AX30" i="2"/>
  <c r="BO30" i="2"/>
  <c r="BP30" i="2" s="1"/>
  <c r="AI76" i="2"/>
  <c r="AK76" i="2" s="1"/>
  <c r="AU76" i="2" s="1"/>
  <c r="AM76" i="2"/>
  <c r="AO76" i="2" s="1"/>
  <c r="AQ76" i="2" s="1"/>
  <c r="AV76" i="2" s="1"/>
  <c r="AW76" i="2" s="1"/>
  <c r="AM83" i="2"/>
  <c r="AO83" i="2" s="1"/>
  <c r="AQ83" i="2" s="1"/>
  <c r="AV83" i="2" s="1"/>
  <c r="AW83" i="2" s="1"/>
  <c r="AM46" i="2"/>
  <c r="AO46" i="2" s="1"/>
  <c r="AQ46" i="2" s="1"/>
  <c r="AV46" i="2" s="1"/>
  <c r="AW46" i="2" s="1"/>
  <c r="BO89" i="2"/>
  <c r="BP89" i="2" s="1"/>
  <c r="AX89" i="2"/>
  <c r="AC75" i="2"/>
  <c r="AE75" i="2" s="1"/>
  <c r="AT75" i="2" s="1"/>
  <c r="AM75" i="2"/>
  <c r="AO75" i="2" s="1"/>
  <c r="AQ75" i="2" s="1"/>
  <c r="AV75" i="2" s="1"/>
  <c r="AW75" i="2" s="1"/>
  <c r="AM90" i="2"/>
  <c r="AO90" i="2" s="1"/>
  <c r="AQ90" i="2" s="1"/>
  <c r="AV90" i="2" s="1"/>
  <c r="AG65" i="2"/>
  <c r="AI65" i="2" s="1"/>
  <c r="AK65" i="2" s="1"/>
  <c r="AU65" i="2" s="1"/>
  <c r="AI55" i="2"/>
  <c r="AK55" i="2" s="1"/>
  <c r="AU55" i="2" s="1"/>
  <c r="AM55" i="2"/>
  <c r="AO55" i="2" s="1"/>
  <c r="AQ55" i="2" s="1"/>
  <c r="AV55" i="2" s="1"/>
  <c r="AW55" i="2" s="1"/>
  <c r="AM91" i="2"/>
  <c r="AO91" i="2" s="1"/>
  <c r="AQ91" i="2" s="1"/>
  <c r="AV91" i="2" s="1"/>
  <c r="AW91" i="2" s="1"/>
  <c r="AG95" i="2"/>
  <c r="AI95" i="2" s="1"/>
  <c r="AK95" i="2" s="1"/>
  <c r="AU95" i="2" s="1"/>
  <c r="AI71" i="2"/>
  <c r="AK71" i="2" s="1"/>
  <c r="AU71" i="2" s="1"/>
  <c r="AM71" i="2"/>
  <c r="AO71" i="2" s="1"/>
  <c r="AQ71" i="2" s="1"/>
  <c r="AV71" i="2" s="1"/>
  <c r="AM56" i="2"/>
  <c r="AO56" i="2" s="1"/>
  <c r="AQ56" i="2" s="1"/>
  <c r="AV56" i="2" s="1"/>
  <c r="AW56" i="2" s="1"/>
  <c r="AX47" i="2"/>
  <c r="BO47" i="2"/>
  <c r="BP47" i="2" s="1"/>
  <c r="AG70" i="2"/>
  <c r="AI70" i="2" s="1"/>
  <c r="AK70" i="2" s="1"/>
  <c r="AU70" i="2" s="1"/>
  <c r="AX66" i="2"/>
  <c r="BO66" i="2"/>
  <c r="BP66" i="2" s="1"/>
  <c r="AM60" i="2"/>
  <c r="AO60" i="2" s="1"/>
  <c r="AQ60" i="2" s="1"/>
  <c r="AV60" i="2" s="1"/>
  <c r="AW60" i="2" s="1"/>
  <c r="AW82" i="2"/>
  <c r="AW39" i="2"/>
  <c r="AW74" i="2"/>
  <c r="BO45" i="2"/>
  <c r="BP45" i="2" s="1"/>
  <c r="AX45" i="2"/>
  <c r="BO96" i="2"/>
  <c r="BP96" i="2" s="1"/>
  <c r="AX96" i="2"/>
  <c r="AG69" i="2"/>
  <c r="AI69" i="2" s="1"/>
  <c r="AK69" i="2" s="1"/>
  <c r="AU69" i="2" s="1"/>
  <c r="AX88" i="2"/>
  <c r="AM57" i="2"/>
  <c r="AO57" i="2" s="1"/>
  <c r="AQ57" i="2" s="1"/>
  <c r="AV57" i="2" s="1"/>
  <c r="AW57" i="2" s="1"/>
  <c r="AC86" i="2"/>
  <c r="AE86" i="2" s="1"/>
  <c r="AT86" i="2" s="1"/>
  <c r="AG86" i="2"/>
  <c r="AI86" i="2" s="1"/>
  <c r="AK86" i="2" s="1"/>
  <c r="AU86" i="2" s="1"/>
  <c r="AX67" i="2"/>
  <c r="BO67" i="2"/>
  <c r="BP67" i="2" s="1"/>
  <c r="AI50" i="2"/>
  <c r="AK50" i="2" s="1"/>
  <c r="AU50" i="2" s="1"/>
  <c r="AM50" i="2"/>
  <c r="AO50" i="2" s="1"/>
  <c r="AQ50" i="2" s="1"/>
  <c r="AV50" i="2" s="1"/>
  <c r="AC36" i="2"/>
  <c r="AE36" i="2" s="1"/>
  <c r="AT36" i="2" s="1"/>
  <c r="AG36" i="2"/>
  <c r="AI36" i="2" s="1"/>
  <c r="AK36" i="2" s="1"/>
  <c r="AU36" i="2" s="1"/>
  <c r="AI73" i="2"/>
  <c r="AK73" i="2" s="1"/>
  <c r="AU73" i="2" s="1"/>
  <c r="AM73" i="2"/>
  <c r="AO73" i="2" s="1"/>
  <c r="AQ73" i="2" s="1"/>
  <c r="AV73" i="2" s="1"/>
  <c r="AC38" i="2"/>
  <c r="AE38" i="2" s="1"/>
  <c r="AT38" i="2" s="1"/>
  <c r="AG38" i="2"/>
  <c r="AI38" i="2" s="1"/>
  <c r="AK38" i="2" s="1"/>
  <c r="AU38" i="2" s="1"/>
  <c r="AX32" i="2"/>
  <c r="BO32" i="2"/>
  <c r="BP32" i="2" s="1"/>
  <c r="AW78" i="2"/>
  <c r="AC92" i="2"/>
  <c r="AE92" i="2" s="1"/>
  <c r="AT92" i="2" s="1"/>
  <c r="AM92" i="2"/>
  <c r="AO92" i="2" s="1"/>
  <c r="AQ92" i="2" s="1"/>
  <c r="AV92" i="2" s="1"/>
  <c r="AI37" i="2"/>
  <c r="AK37" i="2" s="1"/>
  <c r="AU37" i="2" s="1"/>
  <c r="AM37" i="2"/>
  <c r="AO37" i="2" s="1"/>
  <c r="AQ37" i="2" s="1"/>
  <c r="AV37" i="2" s="1"/>
  <c r="AM62" i="2"/>
  <c r="AO62" i="2" s="1"/>
  <c r="AQ62" i="2" s="1"/>
  <c r="AV62" i="2" s="1"/>
  <c r="AW62" i="2" s="1"/>
  <c r="K17" i="3"/>
  <c r="J17" i="3"/>
  <c r="H17" i="3"/>
  <c r="H31" i="3"/>
  <c r="G30" i="3"/>
  <c r="H30" i="3" s="1"/>
  <c r="G29" i="3"/>
  <c r="H29" i="3" s="1"/>
  <c r="G28" i="3"/>
  <c r="H28" i="3" s="1"/>
  <c r="B15" i="3"/>
  <c r="I17" i="3"/>
  <c r="AX41" i="2" l="1"/>
  <c r="BO41" i="2"/>
  <c r="BP41" i="2" s="1"/>
  <c r="BO80" i="2"/>
  <c r="BP80" i="2" s="1"/>
  <c r="AX51" i="2"/>
  <c r="BO61" i="2"/>
  <c r="BP61" i="2" s="1"/>
  <c r="BO59" i="2"/>
  <c r="BP59" i="2" s="1"/>
  <c r="AX84" i="2"/>
  <c r="BO84" i="2"/>
  <c r="BP84" i="2" s="1"/>
  <c r="AW34" i="2"/>
  <c r="AM85" i="2"/>
  <c r="AO85" i="2" s="1"/>
  <c r="AQ85" i="2" s="1"/>
  <c r="AV85" i="2" s="1"/>
  <c r="AW85" i="2" s="1"/>
  <c r="AI43" i="2"/>
  <c r="AK43" i="2" s="1"/>
  <c r="AU43" i="2" s="1"/>
  <c r="AM43" i="2"/>
  <c r="AO43" i="2" s="1"/>
  <c r="AQ43" i="2" s="1"/>
  <c r="AV43" i="2" s="1"/>
  <c r="AI52" i="2"/>
  <c r="AK52" i="2" s="1"/>
  <c r="AU52" i="2" s="1"/>
  <c r="AM52" i="2"/>
  <c r="AO52" i="2" s="1"/>
  <c r="AQ52" i="2" s="1"/>
  <c r="AV52" i="2" s="1"/>
  <c r="AM100" i="2"/>
  <c r="AO100" i="2" s="1"/>
  <c r="AQ100" i="2" s="1"/>
  <c r="AV100" i="2" s="1"/>
  <c r="AW100" i="2" s="1"/>
  <c r="AW92" i="2"/>
  <c r="AW50" i="2"/>
  <c r="AX50" i="2" s="1"/>
  <c r="AI99" i="2"/>
  <c r="AK99" i="2" s="1"/>
  <c r="AU99" i="2" s="1"/>
  <c r="AM99" i="2"/>
  <c r="AO99" i="2" s="1"/>
  <c r="AQ99" i="2" s="1"/>
  <c r="AV99" i="2" s="1"/>
  <c r="AI40" i="2"/>
  <c r="AK40" i="2" s="1"/>
  <c r="AU40" i="2" s="1"/>
  <c r="AM40" i="2"/>
  <c r="AO40" i="2" s="1"/>
  <c r="AQ40" i="2" s="1"/>
  <c r="AV40" i="2" s="1"/>
  <c r="AW40" i="2" s="1"/>
  <c r="AW87" i="2"/>
  <c r="BO92" i="2"/>
  <c r="BP92" i="2" s="1"/>
  <c r="AX92" i="2"/>
  <c r="AX57" i="2"/>
  <c r="BO57" i="2"/>
  <c r="BP57" i="2" s="1"/>
  <c r="BO55" i="2"/>
  <c r="BP55" i="2" s="1"/>
  <c r="AX55" i="2"/>
  <c r="AX77" i="2"/>
  <c r="BO77" i="2"/>
  <c r="BP77" i="2" s="1"/>
  <c r="BO64" i="2"/>
  <c r="BP64" i="2" s="1"/>
  <c r="AX64" i="2"/>
  <c r="BO62" i="2"/>
  <c r="BP62" i="2" s="1"/>
  <c r="AX62" i="2"/>
  <c r="AX98" i="2"/>
  <c r="BO98" i="2"/>
  <c r="BP98" i="2" s="1"/>
  <c r="AX44" i="2"/>
  <c r="BO44" i="2"/>
  <c r="BP44" i="2" s="1"/>
  <c r="AW37" i="2"/>
  <c r="AX78" i="2"/>
  <c r="BO78" i="2"/>
  <c r="BP78" i="2" s="1"/>
  <c r="AM86" i="2"/>
  <c r="AO86" i="2" s="1"/>
  <c r="AQ86" i="2" s="1"/>
  <c r="AV86" i="2" s="1"/>
  <c r="AW86" i="2" s="1"/>
  <c r="BO82" i="2"/>
  <c r="BP82" i="2" s="1"/>
  <c r="AX82" i="2"/>
  <c r="AW71" i="2"/>
  <c r="AX46" i="2"/>
  <c r="BO46" i="2"/>
  <c r="BP46" i="2" s="1"/>
  <c r="AX83" i="2"/>
  <c r="BO83" i="2"/>
  <c r="BP83" i="2" s="1"/>
  <c r="AM65" i="2"/>
  <c r="AO65" i="2" s="1"/>
  <c r="AQ65" i="2" s="1"/>
  <c r="AV65" i="2" s="1"/>
  <c r="AW65" i="2" s="1"/>
  <c r="AM95" i="2"/>
  <c r="AO95" i="2" s="1"/>
  <c r="AQ95" i="2" s="1"/>
  <c r="AV95" i="2" s="1"/>
  <c r="AW95" i="2" s="1"/>
  <c r="BO72" i="2"/>
  <c r="BP72" i="2" s="1"/>
  <c r="AX72" i="2"/>
  <c r="BO91" i="2"/>
  <c r="BP91" i="2" s="1"/>
  <c r="AX91" i="2"/>
  <c r="BO75" i="2"/>
  <c r="BP75" i="2" s="1"/>
  <c r="AX75" i="2"/>
  <c r="AM35" i="2"/>
  <c r="AO35" i="2" s="1"/>
  <c r="AQ35" i="2" s="1"/>
  <c r="AV35" i="2" s="1"/>
  <c r="AW35" i="2" s="1"/>
  <c r="AM48" i="2"/>
  <c r="AO48" i="2" s="1"/>
  <c r="AQ48" i="2" s="1"/>
  <c r="AV48" i="2" s="1"/>
  <c r="AW48" i="2" s="1"/>
  <c r="BO39" i="2"/>
  <c r="BP39" i="2" s="1"/>
  <c r="AX39" i="2"/>
  <c r="AM69" i="2"/>
  <c r="AO69" i="2" s="1"/>
  <c r="AQ69" i="2" s="1"/>
  <c r="AV69" i="2" s="1"/>
  <c r="AW69" i="2" s="1"/>
  <c r="BO60" i="2"/>
  <c r="BP60" i="2" s="1"/>
  <c r="AX60" i="2"/>
  <c r="AW90" i="2"/>
  <c r="BO56" i="2"/>
  <c r="BP56" i="2" s="1"/>
  <c r="AX56" i="2"/>
  <c r="AX81" i="2"/>
  <c r="BO81" i="2"/>
  <c r="BP81" i="2" s="1"/>
  <c r="AX28" i="2"/>
  <c r="BO28" i="2"/>
  <c r="BP28" i="2" s="1"/>
  <c r="BO50" i="2"/>
  <c r="BP50" i="2" s="1"/>
  <c r="BO76" i="2"/>
  <c r="BP76" i="2" s="1"/>
  <c r="AX76" i="2"/>
  <c r="AX54" i="2"/>
  <c r="BO54" i="2"/>
  <c r="BP54" i="2" s="1"/>
  <c r="AW73" i="2"/>
  <c r="AM38" i="2"/>
  <c r="AO38" i="2" s="1"/>
  <c r="AQ38" i="2" s="1"/>
  <c r="AV38" i="2" s="1"/>
  <c r="AW38" i="2" s="1"/>
  <c r="AM36" i="2"/>
  <c r="AO36" i="2" s="1"/>
  <c r="AQ36" i="2" s="1"/>
  <c r="AV36" i="2" s="1"/>
  <c r="AW36" i="2" s="1"/>
  <c r="BO74" i="2"/>
  <c r="BP74" i="2" s="1"/>
  <c r="AX74" i="2"/>
  <c r="AI49" i="2"/>
  <c r="AK49" i="2" s="1"/>
  <c r="AU49" i="2" s="1"/>
  <c r="AM49" i="2"/>
  <c r="AO49" i="2" s="1"/>
  <c r="AQ49" i="2" s="1"/>
  <c r="AV49" i="2" s="1"/>
  <c r="AW49" i="2" s="1"/>
  <c r="AM70" i="2"/>
  <c r="AO70" i="2" s="1"/>
  <c r="AQ70" i="2" s="1"/>
  <c r="AV70" i="2" s="1"/>
  <c r="AW70" i="2" s="1"/>
  <c r="AM58" i="2"/>
  <c r="AO58" i="2" s="1"/>
  <c r="AQ58" i="2" s="1"/>
  <c r="AV58" i="2" s="1"/>
  <c r="AW58" i="2" s="1"/>
  <c r="O27" i="2"/>
  <c r="B12" i="3"/>
  <c r="C12" i="3" s="1"/>
  <c r="B14" i="3"/>
  <c r="C14" i="3" s="1"/>
  <c r="B11" i="3"/>
  <c r="C11" i="3" s="1"/>
  <c r="D11" i="3" s="1"/>
  <c r="B13" i="3"/>
  <c r="C13" i="3" s="1"/>
  <c r="K18" i="3"/>
  <c r="K19" i="3" s="1"/>
  <c r="H18" i="3"/>
  <c r="H19" i="3" s="1"/>
  <c r="I18" i="3"/>
  <c r="I19" i="3" s="1"/>
  <c r="J18" i="3"/>
  <c r="J19" i="3" s="1"/>
  <c r="AW99" i="2" l="1"/>
  <c r="BO85" i="2"/>
  <c r="BP85" i="2" s="1"/>
  <c r="AX85" i="2"/>
  <c r="BO99" i="2"/>
  <c r="BP99" i="2" s="1"/>
  <c r="AX99" i="2"/>
  <c r="AW43" i="2"/>
  <c r="BO87" i="2"/>
  <c r="BP87" i="2" s="1"/>
  <c r="AX87" i="2"/>
  <c r="BO40" i="2"/>
  <c r="BP40" i="2" s="1"/>
  <c r="AX40" i="2"/>
  <c r="BO100" i="2"/>
  <c r="BP100" i="2" s="1"/>
  <c r="AX100" i="2"/>
  <c r="AX34" i="2"/>
  <c r="BO34" i="2"/>
  <c r="BP34" i="2" s="1"/>
  <c r="AW52" i="2"/>
  <c r="AX36" i="2"/>
  <c r="BO36" i="2"/>
  <c r="BP36" i="2" s="1"/>
  <c r="BO58" i="2"/>
  <c r="BP58" i="2" s="1"/>
  <c r="AX58" i="2"/>
  <c r="BO70" i="2"/>
  <c r="BP70" i="2" s="1"/>
  <c r="AX70" i="2"/>
  <c r="AX49" i="2"/>
  <c r="BO49" i="2"/>
  <c r="BP49" i="2" s="1"/>
  <c r="AX90" i="2"/>
  <c r="BO90" i="2"/>
  <c r="BP90" i="2" s="1"/>
  <c r="AX48" i="2"/>
  <c r="BO48" i="2"/>
  <c r="BP48" i="2" s="1"/>
  <c r="BO73" i="2"/>
  <c r="BP73" i="2" s="1"/>
  <c r="AX73" i="2"/>
  <c r="AX69" i="2"/>
  <c r="BO69" i="2"/>
  <c r="BP69" i="2" s="1"/>
  <c r="BO95" i="2"/>
  <c r="BP95" i="2" s="1"/>
  <c r="AX95" i="2"/>
  <c r="AX71" i="2"/>
  <c r="BO71" i="2"/>
  <c r="BP71" i="2" s="1"/>
  <c r="BO37" i="2"/>
  <c r="BP37" i="2" s="1"/>
  <c r="AX37" i="2"/>
  <c r="BO35" i="2"/>
  <c r="BP35" i="2" s="1"/>
  <c r="AX35" i="2"/>
  <c r="AX65" i="2"/>
  <c r="BO65" i="2"/>
  <c r="BP65" i="2" s="1"/>
  <c r="AX86" i="2"/>
  <c r="BO86" i="2"/>
  <c r="BP86" i="2" s="1"/>
  <c r="AX38" i="2"/>
  <c r="BO38" i="2"/>
  <c r="BP38" i="2" s="1"/>
  <c r="D12" i="3"/>
  <c r="E12" i="3" s="1"/>
  <c r="F12" i="3" s="1"/>
  <c r="Q27" i="2"/>
  <c r="S27" i="2" s="1"/>
  <c r="AR27" i="2" s="1"/>
  <c r="U27" i="2"/>
  <c r="AL27" i="2"/>
  <c r="AN27" i="2" s="1"/>
  <c r="AP27" i="2" s="1"/>
  <c r="D8" i="3"/>
  <c r="E11" i="3"/>
  <c r="F11" i="3" s="1"/>
  <c r="G11" i="3" s="1"/>
  <c r="C17" i="3"/>
  <c r="AX43" i="2" l="1"/>
  <c r="BO43" i="2"/>
  <c r="BP43" i="2" s="1"/>
  <c r="AX52" i="2"/>
  <c r="BO52" i="2"/>
  <c r="BP52" i="2" s="1"/>
  <c r="D13" i="3"/>
  <c r="E13" i="3" s="1"/>
  <c r="F13" i="3" s="1"/>
  <c r="W27" i="2"/>
  <c r="Y27" i="2" s="1"/>
  <c r="AS27" i="2" s="1"/>
  <c r="AA27" i="2"/>
  <c r="G12" i="3"/>
  <c r="AC27" i="2" l="1"/>
  <c r="AE27" i="2" s="1"/>
  <c r="AT27" i="2" s="1"/>
  <c r="AG27" i="2"/>
  <c r="AI27" i="2" s="1"/>
  <c r="AK27" i="2" s="1"/>
  <c r="AU27" i="2" s="1"/>
  <c r="G13" i="3"/>
  <c r="D14" i="3"/>
  <c r="D15" i="3" s="1"/>
  <c r="AM27" i="2" l="1"/>
  <c r="AO27" i="2" s="1"/>
  <c r="AQ27" i="2" s="1"/>
  <c r="AV27" i="2" s="1"/>
  <c r="E14" i="3"/>
  <c r="AW27" i="2" l="1"/>
  <c r="F14" i="3"/>
  <c r="E15" i="3"/>
  <c r="F15" i="3" s="1"/>
  <c r="D17" i="3"/>
  <c r="BO27" i="2" l="1"/>
  <c r="BP27" i="2" s="1"/>
  <c r="AX27" i="2"/>
  <c r="BO25" i="2"/>
  <c r="BP25" i="2"/>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G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<sst xmlns="http://schemas.openxmlformats.org/spreadsheetml/2006/main" count="390" uniqueCount="193">
  <si>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</si>
  <si>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</si>
  <si>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</si>
  <si>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</si>
  <si>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</si>
  <si>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</si>
  <si>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</si>
  <si>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</si>
  <si>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</si>
  <si>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</si>
  <si>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</si>
  <si>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</si>
  <si>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</si>
  <si>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</si>
  <si>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</si>
  <si>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</si>
  <si>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</si>
  <si>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</si>
  <si>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</si>
  <si>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</si>
  <si>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</si>
  <si>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</si>
  <si>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</si>
  <si>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</si>
  <si>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</si>
  <si>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</si>
  <si>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</si>
  <si>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</si>
  <si>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</si>
  <si>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</si>
  <si>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</si>
  <si>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</si>
  <si>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</si>
  <si>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</si>
  <si>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</si>
  <si>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</si>
  <si>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</si>
  <si>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</si>
  <si>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</si>
  <si>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</si>
  <si>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</si>
  <si>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</si>
  <si>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</si>
  <si>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</si>
  <si>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</si>
  <si>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</si>
  <si>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</si>
  <si>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</si>
  <si>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</si>
  <si>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</si>
  <si>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</si>
  <si>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</si>
  <si>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</si>
  <si>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</si>
  <si>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</si>
  <si>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</si>
  <si>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</si>
  <si>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</si>
  <si>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</si>
  <si>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</si>
  <si>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</si>
  <si>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</si>
  <si>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</si>
  <si>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</si>
  <si>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</si>
  <si>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</si>
  <si>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</si>
  <si>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</si>
  <si>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</si>
  <si>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</si>
  <si>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</si>
  <si>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</si>
  <si>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</si>
  <si>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</si>
  <si>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</si>
  <si>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</si>
  <si>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</si>
  <si>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</si>
  <si>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</si>
  <si>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</si>
  <si>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</si>
  <si>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</si>
  <si>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</si>
  <si>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</si>
  <si>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</si>
  <si>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</si>
  <si>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</si>
  <si>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</si>
  <si>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</si>
  <si>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</si>
  <si>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</si>
  <si>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</si>
  <si>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</si>
  <si>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</si>
  <si>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</si>
  <si>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</si>
  <si>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</si>
  <si>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</si>
  <si>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</si>
  <si>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</si>
  <si>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</si>
  <si>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</si>
  <si>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</si>
  <si>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</si>
  <si>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</si>
  <si>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</si>
  <si>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</si>
  <si>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</si>
  <si>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</si>
  <si>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</si>
  <si>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</si>
  <si>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</si>
  <si>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</si>
  <si>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</si>
  <si>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</si>
  <si>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</si>
  <si>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</si>
  <si>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</si>
  <si>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</si>
  <si>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</si>
  <si>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</si>
  <si>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</si>
  <si>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</si>
  <si>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</si>
  <si>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</si>
  <si>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</si>
  <si>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</si>
  <si>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</si>
  <si>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</si>
  <si>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</si>
  <si>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</si>
  <si>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</si>
  <si>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</si>
  <si>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</si>
  <si>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</si>
  <si>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</si>
  <si>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</si>
  <si>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</si>
  <si>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</si>
  <si>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</si>
  <si>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</si>
  <si>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</si>
  <si>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</si>
  <si>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</si>
  <si>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</si>
  <si>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</si>
  <si>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</si>
  <si>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</si>
  <si>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</si>
  <si>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</si>
  <si>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</si>
  <si>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</si>
  <si>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</si>
  <si>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</si>
  <si>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</si>
  <si>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</si>
  <si>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</si>
  <si>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SI</t>
  </si>
  <si>
    <t>Numero moduli contrattuali/unità abitative</t>
  </si>
  <si>
    <r>
      <t xml:space="preserve">Importo fattura </t>
    </r>
    <r>
      <rPr>
        <u/>
        <sz val="10"/>
        <color rgb="FF002060"/>
        <rFont val="Calibri"/>
        <family val="2"/>
        <scheme val="minor"/>
      </rPr>
      <t>(opzionale)</t>
    </r>
  </si>
  <si>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</si>
  <si>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</si>
  <si>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componenti 2021 nascosto</t>
  </si>
  <si>
    <t>USO DOMESTICO CONDOMINIALE ABITANTI PUGLIA
Tariffe in vigore dal 01/01/2022 e dal 01/01/2023 disponibili su www.aqp.it/clienti/tariffe</t>
  </si>
  <si>
    <t>Periodo 2022
Anno Precedente [AP]</t>
  </si>
  <si>
    <t>Periodo 2023
Anno in Corso [AC]</t>
  </si>
  <si>
    <t xml:space="preserve">AC (2023)
Consumo (mc) </t>
  </si>
  <si>
    <t xml:space="preserve"> AP (2022)
Consumo (mc)</t>
  </si>
  <si>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</si>
  <si>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</si>
  <si>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</si>
  <si>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</si>
  <si>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</si>
  <si>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</si>
  <si>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</si>
  <si>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</si>
  <si>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</si>
  <si>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</si>
  <si>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</si>
  <si>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</si>
  <si>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</si>
  <si>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</si>
  <si>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</si>
  <si>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</si>
  <si>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</si>
  <si>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</si>
  <si>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</si>
  <si>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</si>
  <si>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</si>
  <si>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</si>
  <si>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</si>
  <si>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</si>
  <si>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11"/>
        <color rgb="FF002060"/>
        <rFont val="Calibri"/>
        <family val="2"/>
        <scheme val="minor"/>
      </rPr>
      <t xml:space="preserve">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</si>
</sst>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88402966399123"/>
      </left>
      <right/>
      <top style="thick">
        <color theme="8" tint="0.39988402966399123"/>
      </top>
      <bottom/>
      <diagonal/>
    </border>
    <border>
      <left/>
      <right/>
      <top style="thick">
        <color theme="8" tint="0.39988402966399123"/>
      </top>
      <bottom/>
      <diagonal/>
    </border>
    <border>
      <left/>
      <right style="thick">
        <color theme="8" tint="0.39988402966399123"/>
      </right>
      <top style="thick">
        <color theme="8" tint="0.39988402966399123"/>
      </top>
      <bottom/>
      <diagonal/>
    </border>
    <border>
      <left style="thick">
        <color theme="8" tint="0.39988402966399123"/>
      </left>
      <right/>
      <top/>
      <bottom/>
      <diagonal/>
    </border>
    <border>
      <left/>
      <right style="thick">
        <color theme="8" tint="0.39988402966399123"/>
      </right>
      <top/>
      <bottom/>
      <diagonal/>
    </border>
    <border>
      <left style="thick">
        <color theme="8" tint="0.39988402966399123"/>
      </left>
      <right/>
      <top/>
      <bottom style="thick">
        <color theme="8" tint="0.39988402966399123"/>
      </bottom>
      <diagonal/>
    </border>
    <border>
      <left/>
      <right/>
      <top/>
      <bottom style="thick">
        <color theme="8" tint="0.39988402966399123"/>
      </bottom>
      <diagonal/>
    </border>
    <border>
      <left/>
      <right style="thick">
        <color theme="8" tint="0.39988402966399123"/>
      </right>
      <top/>
      <bottom style="thick">
        <color theme="8" tint="0.39988402966399123"/>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0" borderId="3" xfId="0" applyFont="1" applyBorder="1" applyProtection="1"/>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26" fillId="2" borderId="4" xfId="0" applyFont="1" applyFill="1" applyBorder="1" applyAlignment="1" applyProtection="1">
      <alignment horizontal="right"/>
      <protection locked="0"/>
    </xf>
    <xf numFmtId="0" fontId="23" fillId="0" borderId="0" xfId="0" applyFont="1" applyFill="1" applyBorder="1" applyAlignment="1" applyProtection="1">
      <alignment horizontal="center"/>
    </xf>
    <xf numFmtId="164" fontId="26" fillId="0" borderId="0" xfId="0" applyNumberFormat="1" applyFont="1" applyFill="1" applyBorder="1" applyAlignment="1" applyProtection="1">
      <alignment horizontal="center" vertical="center"/>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quotePrefix="1" applyNumberFormat="1" applyFont="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Fill="1" applyBorder="1" applyProtection="1">
      <protection hidden="1"/>
    </xf>
    <xf numFmtId="44" fontId="19" fillId="0" borderId="18" xfId="1" applyFont="1" applyFill="1" applyBorder="1" applyProtection="1">
      <protection hidden="1"/>
    </xf>
    <xf numFmtId="44" fontId="19" fillId="4" borderId="18" xfId="1" applyFont="1" applyFill="1" applyBorder="1" applyProtection="1">
      <protection hidden="1"/>
    </xf>
    <xf numFmtId="44" fontId="10" fillId="0" borderId="18" xfId="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xf numFmtId="0" fontId="0" fillId="0" borderId="33" xfId="0" applyBorder="1" applyAlignment="1"/>
    <xf numFmtId="0" fontId="0" fillId="0" borderId="34" xfId="0" applyBorder="1" applyAlignment="1"/>
    <xf numFmtId="0" fontId="0" fillId="0" borderId="0"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20" fillId="0" borderId="20" xfId="0" applyFont="1" applyBorder="1" applyAlignment="1" applyProtection="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163314</xdr:colOff>
      <xdr:row>5</xdr:row>
      <xdr:rowOff>182930</xdr:rowOff>
    </xdr:from>
    <xdr:to>
      <xdr:col>74</xdr:col>
      <xdr:colOff>304484</xdr:colOff>
      <xdr:row>27</xdr:row>
      <xdr:rowOff>124156</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69485" y="1149369"/>
          <a:ext cx="3858243" cy="664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9" zoomScale="118" zoomScaleNormal="118" workbookViewId="0">
      <selection activeCell="B53" sqref="B5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2.3297819178082189</v>
      </c>
      <c r="G11" s="7">
        <f>F11*$B$3</f>
        <v>186.38255342465752</v>
      </c>
      <c r="H11" s="7">
        <f>B4*$B$35</f>
        <v>241.72920000000002</v>
      </c>
      <c r="I11" s="7">
        <f>B4*$B$38</f>
        <v>697.8048</v>
      </c>
      <c r="J11" s="7">
        <f>B4*3*(B41+B42+B43+B44)</f>
        <v>125.64</v>
      </c>
      <c r="K11" s="7">
        <f>(B47+B50+B53)/365*B5</f>
        <v>7.0487671232876705</v>
      </c>
    </row>
    <row r="12" spans="1:11" ht="13.8" x14ac:dyDescent="0.3">
      <c r="A12" s="1" t="s">
        <v>55</v>
      </c>
      <c r="B12" s="23">
        <f>G29</f>
        <v>10</v>
      </c>
      <c r="C12" s="24">
        <f t="shared" ref="C12:C14" si="0">B12/365</f>
        <v>2.7397260273972601E-2</v>
      </c>
      <c r="D12" s="30">
        <f>IF(B8-D11&lt;C12,B8-D11,C12)</f>
        <v>2.7397260273972601E-2</v>
      </c>
      <c r="E12" s="1">
        <f>D12*$B$5</f>
        <v>1.6438356164383561</v>
      </c>
      <c r="F12" s="7">
        <f>E12*E29</f>
        <v>1.4561128767123286</v>
      </c>
      <c r="G12" s="7">
        <f>F12*$B$3</f>
        <v>116.48903013698629</v>
      </c>
    </row>
    <row r="13" spans="1:11" ht="13.8" x14ac:dyDescent="0.3">
      <c r="A13" s="1" t="s">
        <v>56</v>
      </c>
      <c r="B13" s="23">
        <f>G30</f>
        <v>10</v>
      </c>
      <c r="C13" s="24">
        <f t="shared" si="0"/>
        <v>2.7397260273972601E-2</v>
      </c>
      <c r="D13" s="1">
        <f>IF(B8-D11-D12&lt;C13,B8-D11-D12,C13)</f>
        <v>2.7397260273972601E-2</v>
      </c>
      <c r="E13" s="1">
        <f>D13*$B$5</f>
        <v>1.6438356164383561</v>
      </c>
      <c r="F13" s="7">
        <f>E13*E30</f>
        <v>2.5409227397260272</v>
      </c>
      <c r="G13" s="7">
        <f>F13*$B$3</f>
        <v>203.27381917808219</v>
      </c>
    </row>
    <row r="14" spans="1:11" ht="13.8" x14ac:dyDescent="0.3">
      <c r="A14" s="1" t="s">
        <v>57</v>
      </c>
      <c r="B14" s="23">
        <f>G31</f>
        <v>30</v>
      </c>
      <c r="C14" s="24">
        <f t="shared" si="0"/>
        <v>8.2191780821917804E-2</v>
      </c>
      <c r="D14" s="1">
        <f>IF(B8-D11-D12-D13&lt;C14,B8-D11-D12-D13,C14)</f>
        <v>8.2191780821917804E-2</v>
      </c>
      <c r="E14" s="1">
        <f>D14*$B$5</f>
        <v>4.9315068493150687</v>
      </c>
      <c r="F14" s="7">
        <f>E14*E31</f>
        <v>10.756745753424658</v>
      </c>
      <c r="G14" s="7">
        <f>F14*$B$3</f>
        <v>860.53966027397269</v>
      </c>
    </row>
    <row r="15" spans="1:11" ht="13.8" x14ac:dyDescent="0.3">
      <c r="A15" s="1" t="s">
        <v>58</v>
      </c>
      <c r="B15" s="23">
        <f>G32</f>
        <v>0</v>
      </c>
      <c r="C15" s="25"/>
      <c r="D15" s="1">
        <f>B8-D11-D12-D13-D14</f>
        <v>5.8219178082191791E-2</v>
      </c>
      <c r="E15" s="1">
        <f>D15*$B$5</f>
        <v>3.4931506849315075</v>
      </c>
      <c r="F15" s="7">
        <f>E15*E32</f>
        <v>10.025915342465755</v>
      </c>
      <c r="G15" s="21">
        <f>F15*$B$3</f>
        <v>802.07322739726033</v>
      </c>
    </row>
    <row r="17" spans="1:11" ht="13.8" x14ac:dyDescent="0.3">
      <c r="A17" s="9" t="s">
        <v>59</v>
      </c>
      <c r="C17" s="9">
        <f t="shared" ref="C17:K17" si="1">SUM(C11:C16)</f>
        <v>0.19178082191780821</v>
      </c>
      <c r="D17" s="9">
        <f t="shared" si="1"/>
        <v>0.25</v>
      </c>
      <c r="E17" s="9">
        <f t="shared" si="1"/>
        <v>15</v>
      </c>
      <c r="F17" s="10">
        <f t="shared" si="1"/>
        <v>27.109478630136987</v>
      </c>
      <c r="G17" s="11">
        <f>SUM(G11:G16)</f>
        <v>2168.758290410959</v>
      </c>
      <c r="H17" s="11">
        <f t="shared" si="1"/>
        <v>241.72920000000002</v>
      </c>
      <c r="I17" s="11">
        <f t="shared" si="1"/>
        <v>697.8048</v>
      </c>
      <c r="J17" s="11">
        <f t="shared" si="1"/>
        <v>125.64</v>
      </c>
      <c r="K17" s="11">
        <f t="shared" si="1"/>
        <v>7.0487671232876705</v>
      </c>
    </row>
    <row r="18" spans="1:11" x14ac:dyDescent="0.2">
      <c r="A18" s="8" t="s">
        <v>60</v>
      </c>
      <c r="B18" s="12">
        <v>0.1</v>
      </c>
      <c r="C18" s="8"/>
      <c r="D18" s="8"/>
      <c r="E18" s="8"/>
      <c r="F18" s="8"/>
      <c r="G18" s="13">
        <f>G17*$B$18</f>
        <v>216.87582904109593</v>
      </c>
      <c r="H18" s="13">
        <f t="shared" ref="H18:K18" si="2">H17*$B$18</f>
        <v>24.172920000000005</v>
      </c>
      <c r="I18" s="13">
        <f t="shared" si="2"/>
        <v>69.780479999999997</v>
      </c>
      <c r="J18" s="13">
        <f t="shared" si="2"/>
        <v>12.564</v>
      </c>
      <c r="K18" s="13">
        <f t="shared" si="2"/>
        <v>0.70487671232876714</v>
      </c>
    </row>
    <row r="19" spans="1:11" x14ac:dyDescent="0.2">
      <c r="A19" s="8" t="s">
        <v>61</v>
      </c>
      <c r="B19" s="8"/>
      <c r="C19" s="8"/>
      <c r="D19" s="8"/>
      <c r="E19" s="8"/>
      <c r="F19" s="8"/>
      <c r="G19" s="13">
        <f>G17+G18</f>
        <v>2385.6341194520551</v>
      </c>
      <c r="H19" s="13">
        <f t="shared" ref="H19:K19" si="3">H17+H18</f>
        <v>265.90212000000002</v>
      </c>
      <c r="I19" s="13">
        <f t="shared" si="3"/>
        <v>767.58528000000001</v>
      </c>
      <c r="J19" s="13">
        <f t="shared" si="3"/>
        <v>138.20400000000001</v>
      </c>
      <c r="K19" s="13">
        <f t="shared" si="3"/>
        <v>7.7536438356164377</v>
      </c>
    </row>
    <row r="21" spans="1:11" ht="13.8" x14ac:dyDescent="0.3">
      <c r="A21" s="1" t="s">
        <v>62</v>
      </c>
      <c r="B21" s="14">
        <f>G19+H19+I19+J19+K19</f>
        <v>3565.0791632876721</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0.70864199999999999</v>
      </c>
      <c r="F28" s="18">
        <v>1</v>
      </c>
      <c r="G28" s="27">
        <f>D28/F28</f>
        <v>20</v>
      </c>
      <c r="H28" s="27">
        <f>TRUNC(G28/365,6)</f>
        <v>5.4794000000000002E-2</v>
      </c>
    </row>
    <row r="29" spans="1:11" x14ac:dyDescent="0.2">
      <c r="A29" s="17" t="s">
        <v>72</v>
      </c>
      <c r="B29" s="18" t="s">
        <v>73</v>
      </c>
      <c r="C29" s="18">
        <v>20</v>
      </c>
      <c r="D29" s="18">
        <v>30</v>
      </c>
      <c r="E29" s="61">
        <v>0.88580199999999998</v>
      </c>
      <c r="F29" s="18">
        <v>1</v>
      </c>
      <c r="G29" s="27">
        <f>(D29-C29)/F29</f>
        <v>10</v>
      </c>
      <c r="H29" s="27">
        <f t="shared" ref="H29:H31" si="4">TRUNC(G29/365,6)</f>
        <v>2.7397000000000001E-2</v>
      </c>
    </row>
    <row r="30" spans="1:11" x14ac:dyDescent="0.2">
      <c r="A30" s="17" t="s">
        <v>74</v>
      </c>
      <c r="B30" s="18" t="s">
        <v>75</v>
      </c>
      <c r="C30" s="18">
        <v>30</v>
      </c>
      <c r="D30" s="18">
        <v>40</v>
      </c>
      <c r="E30" s="31">
        <v>1.545728</v>
      </c>
      <c r="F30" s="18">
        <v>1</v>
      </c>
      <c r="G30" s="27">
        <f>(D30-C30)/F30</f>
        <v>10</v>
      </c>
      <c r="H30" s="27">
        <f t="shared" si="4"/>
        <v>2.7397000000000001E-2</v>
      </c>
    </row>
    <row r="31" spans="1:11" x14ac:dyDescent="0.2">
      <c r="A31" s="17" t="s">
        <v>76</v>
      </c>
      <c r="B31" s="18" t="s">
        <v>77</v>
      </c>
      <c r="C31" s="18">
        <v>40</v>
      </c>
      <c r="D31" s="18">
        <v>70</v>
      </c>
      <c r="E31" s="19">
        <v>2.1812290000000001</v>
      </c>
      <c r="F31" s="18">
        <v>1</v>
      </c>
      <c r="G31" s="27">
        <f>(D31-C31)/F31</f>
        <v>30</v>
      </c>
      <c r="H31" s="27">
        <f t="shared" si="4"/>
        <v>8.2191E-2</v>
      </c>
    </row>
    <row r="32" spans="1:11" x14ac:dyDescent="0.2">
      <c r="A32" s="17" t="s">
        <v>78</v>
      </c>
      <c r="B32" s="18" t="s">
        <v>79</v>
      </c>
      <c r="C32" s="18">
        <v>70</v>
      </c>
      <c r="D32" s="18"/>
      <c r="E32" s="19">
        <v>2.8701639999999999</v>
      </c>
      <c r="F32" s="18">
        <v>1</v>
      </c>
      <c r="G32" s="18"/>
      <c r="H32" s="18"/>
    </row>
    <row r="34" spans="1:5" x14ac:dyDescent="0.2">
      <c r="A34" s="2" t="s">
        <v>80</v>
      </c>
    </row>
    <row r="35" spans="1:5" ht="20.399999999999999" x14ac:dyDescent="0.2">
      <c r="A35" s="15" t="s">
        <v>81</v>
      </c>
      <c r="B35" s="15">
        <v>0.20144100000000001</v>
      </c>
      <c r="C35" s="15" t="s">
        <v>82</v>
      </c>
    </row>
    <row r="37" spans="1:5" x14ac:dyDescent="0.2">
      <c r="A37" s="2" t="s">
        <v>83</v>
      </c>
    </row>
    <row r="38" spans="1:5" ht="20.399999999999999" x14ac:dyDescent="0.2">
      <c r="A38" s="15" t="s">
        <v>81</v>
      </c>
      <c r="B38" s="15">
        <v>0.58150400000000002</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13.47</v>
      </c>
      <c r="C47" s="15"/>
    </row>
    <row r="48" spans="1:5" x14ac:dyDescent="0.2">
      <c r="E48" s="20"/>
    </row>
    <row r="49" spans="1:3" x14ac:dyDescent="0.2">
      <c r="A49" s="2" t="s">
        <v>94</v>
      </c>
      <c r="B49" s="2" t="s">
        <v>93</v>
      </c>
    </row>
    <row r="50" spans="1:3" ht="20.399999999999999" x14ac:dyDescent="0.2">
      <c r="A50" s="15" t="s">
        <v>81</v>
      </c>
      <c r="B50" s="15">
        <v>4.68</v>
      </c>
      <c r="C50" s="15"/>
    </row>
    <row r="52" spans="1:3" x14ac:dyDescent="0.2">
      <c r="A52" s="2" t="s">
        <v>95</v>
      </c>
      <c r="B52" s="2" t="s">
        <v>93</v>
      </c>
    </row>
    <row r="53" spans="1:3" x14ac:dyDescent="0.2">
      <c r="A53" s="15" t="s">
        <v>64</v>
      </c>
      <c r="B53" s="15">
        <v>24.73</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15" zoomScale="118" zoomScaleNormal="118" workbookViewId="0">
      <selection activeCell="B55" sqref="B55"/>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55</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56</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57</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58</v>
      </c>
      <c r="B15" s="23">
        <f>G32</f>
        <v>0</v>
      </c>
      <c r="C15" s="25"/>
      <c r="D15" s="1">
        <f>B8-D11-D12-D13-D14</f>
        <v>5.8219178082191791E-2</v>
      </c>
      <c r="E15" s="1">
        <f>D15*$B$5</f>
        <v>3.4931506849315075</v>
      </c>
      <c r="F15" s="7">
        <f>E15*E32</f>
        <v>10.228360890410961</v>
      </c>
      <c r="G15" s="21">
        <f>F15*$B$3</f>
        <v>818.2688712328769</v>
      </c>
    </row>
    <row r="17" spans="1:11" ht="13.8" x14ac:dyDescent="0.3">
      <c r="A17" s="9" t="s">
        <v>59</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60</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61</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62</v>
      </c>
      <c r="B21" s="14">
        <f>G19+H19+I19+J19+K19</f>
        <v>3634.2738526027397</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0.72295200000000004</v>
      </c>
      <c r="F28" s="18">
        <v>1</v>
      </c>
      <c r="G28" s="27">
        <f>D28/F28</f>
        <v>20</v>
      </c>
      <c r="H28" s="27">
        <f>TRUNC(G28/365,6)</f>
        <v>5.4794000000000002E-2</v>
      </c>
    </row>
    <row r="29" spans="1:11" x14ac:dyDescent="0.2">
      <c r="A29" s="17" t="s">
        <v>72</v>
      </c>
      <c r="B29" s="18" t="s">
        <v>73</v>
      </c>
      <c r="C29" s="18">
        <v>20</v>
      </c>
      <c r="D29" s="18">
        <v>30</v>
      </c>
      <c r="E29" s="61">
        <v>0.90368899999999996</v>
      </c>
      <c r="F29" s="18">
        <v>1</v>
      </c>
      <c r="G29" s="27">
        <f>(D29-C29)/F29</f>
        <v>10</v>
      </c>
      <c r="H29" s="27">
        <f t="shared" ref="H29:H31" si="4">TRUNC(G29/365,6)</f>
        <v>2.7397000000000001E-2</v>
      </c>
    </row>
    <row r="30" spans="1:11" x14ac:dyDescent="0.2">
      <c r="A30" s="17" t="s">
        <v>74</v>
      </c>
      <c r="B30" s="18" t="s">
        <v>75</v>
      </c>
      <c r="C30" s="18">
        <v>30</v>
      </c>
      <c r="D30" s="18">
        <v>40</v>
      </c>
      <c r="E30" s="31">
        <v>1.57694</v>
      </c>
      <c r="F30" s="18">
        <v>1</v>
      </c>
      <c r="G30" s="27">
        <f>(D30-C30)/F30</f>
        <v>10</v>
      </c>
      <c r="H30" s="27">
        <f t="shared" si="4"/>
        <v>2.7397000000000001E-2</v>
      </c>
    </row>
    <row r="31" spans="1:11" x14ac:dyDescent="0.2">
      <c r="A31" s="17" t="s">
        <v>76</v>
      </c>
      <c r="B31" s="18" t="s">
        <v>77</v>
      </c>
      <c r="C31" s="18">
        <v>40</v>
      </c>
      <c r="D31" s="18">
        <v>70</v>
      </c>
      <c r="E31" s="19">
        <v>2.2252719999999999</v>
      </c>
      <c r="F31" s="18">
        <v>1</v>
      </c>
      <c r="G31" s="27">
        <f>(D31-C31)/F31</f>
        <v>30</v>
      </c>
      <c r="H31" s="27">
        <f t="shared" si="4"/>
        <v>8.2191E-2</v>
      </c>
    </row>
    <row r="32" spans="1:11" x14ac:dyDescent="0.2">
      <c r="A32" s="17" t="s">
        <v>78</v>
      </c>
      <c r="B32" s="18" t="s">
        <v>79</v>
      </c>
      <c r="C32" s="18">
        <v>70</v>
      </c>
      <c r="D32" s="18"/>
      <c r="E32" s="19">
        <v>2.9281190000000001</v>
      </c>
      <c r="F32" s="18">
        <v>1</v>
      </c>
      <c r="G32" s="18"/>
      <c r="H32" s="18"/>
    </row>
    <row r="34" spans="1:5" x14ac:dyDescent="0.2">
      <c r="A34" s="2" t="s">
        <v>80</v>
      </c>
    </row>
    <row r="35" spans="1:5" ht="20.399999999999999" x14ac:dyDescent="0.2">
      <c r="A35" s="15" t="s">
        <v>81</v>
      </c>
      <c r="B35" s="15">
        <v>0.205508</v>
      </c>
      <c r="C35" s="15" t="s">
        <v>82</v>
      </c>
    </row>
    <row r="37" spans="1:5" x14ac:dyDescent="0.2">
      <c r="A37" s="2" t="s">
        <v>83</v>
      </c>
    </row>
    <row r="38" spans="1:5" ht="20.399999999999999" x14ac:dyDescent="0.2">
      <c r="A38" s="15" t="s">
        <v>81</v>
      </c>
      <c r="B38" s="15">
        <v>0.59324600000000005</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13.74</v>
      </c>
      <c r="C47" s="15"/>
    </row>
    <row r="48" spans="1:5" x14ac:dyDescent="0.2">
      <c r="E48" s="20"/>
    </row>
    <row r="49" spans="1:3" x14ac:dyDescent="0.2">
      <c r="A49" s="2" t="s">
        <v>94</v>
      </c>
      <c r="B49" s="2" t="s">
        <v>93</v>
      </c>
    </row>
    <row r="50" spans="1:3" ht="20.399999999999999" x14ac:dyDescent="0.2">
      <c r="A50" s="15" t="s">
        <v>81</v>
      </c>
      <c r="B50" s="15">
        <v>4.7699999999999996</v>
      </c>
      <c r="C50" s="15"/>
    </row>
    <row r="52" spans="1:3" x14ac:dyDescent="0.2">
      <c r="A52" s="2" t="s">
        <v>95</v>
      </c>
      <c r="B52" s="2" t="s">
        <v>93</v>
      </c>
    </row>
    <row r="53" spans="1:3" x14ac:dyDescent="0.2">
      <c r="A53" s="15" t="s">
        <v>64</v>
      </c>
      <c r="B53" s="15">
        <v>25.23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100"/>
  <sheetViews>
    <sheetView tabSelected="1" zoomScale="82" zoomScaleNormal="82" zoomScalePageLayoutView="65" workbookViewId="0">
      <selection activeCell="BC43" sqref="BC43"/>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2.44140625" style="32" hidden="1" customWidth="1"/>
    <col min="6" max="6" width="16.33203125" style="32" hidden="1" customWidth="1"/>
    <col min="7" max="7" width="13.6640625" style="32" hidden="1" customWidth="1"/>
    <col min="8" max="9" width="10" style="33" hidden="1" customWidth="1"/>
    <col min="10" max="10" width="14.33203125" style="33" hidden="1" customWidth="1"/>
    <col min="11" max="13" width="12.33203125" style="33" hidden="1" customWidth="1"/>
    <col min="14" max="25" width="8.88671875" style="32" hidden="1" customWidth="1"/>
    <col min="26" max="31" width="11" style="32" hidden="1" customWidth="1"/>
    <col min="32" max="35" width="11.33203125" style="32" hidden="1" customWidth="1"/>
    <col min="36" max="43" width="12.33203125" style="32" hidden="1" customWidth="1"/>
    <col min="44" max="44" width="11.6640625" style="32" customWidth="1"/>
    <col min="45" max="45" width="12.33203125" style="32" bestFit="1" customWidth="1"/>
    <col min="46" max="46" width="12.44140625" style="32" customWidth="1"/>
    <col min="47" max="47" width="15.109375" style="32" bestFit="1" customWidth="1"/>
    <col min="48" max="49" width="12.33203125" style="32" customWidth="1"/>
    <col min="50" max="50" width="16.88671875" style="32" customWidth="1"/>
    <col min="51" max="51" width="16.109375" style="32" customWidth="1"/>
    <col min="52" max="53" width="14" style="32" customWidth="1"/>
    <col min="54" max="55" width="14.44140625" style="32" customWidth="1"/>
    <col min="56" max="60" width="14.33203125" style="32" hidden="1" customWidth="1"/>
    <col min="61" max="61" width="14.33203125" style="32" customWidth="1"/>
    <col min="62" max="62" width="12.5546875" style="32" hidden="1" customWidth="1"/>
    <col min="63" max="63" width="14.33203125" style="32" hidden="1" customWidth="1"/>
    <col min="64" max="64" width="4.88671875" style="32" hidden="1" customWidth="1"/>
    <col min="65" max="65" width="9" style="32" hidden="1" customWidth="1"/>
    <col min="66" max="66" width="3.6640625" style="32" hidden="1" customWidth="1"/>
    <col min="67" max="67" width="13.5546875" style="32" bestFit="1" customWidth="1"/>
    <col min="68" max="68" width="16" style="32" customWidth="1"/>
    <col min="69" max="69" width="2.5546875" style="32" customWidth="1"/>
    <col min="70" max="70" width="14.88671875" style="32" customWidth="1"/>
    <col min="71" max="71" width="3.6640625" style="32" customWidth="1"/>
    <col min="72" max="73" width="11.44140625" style="32" customWidth="1"/>
    <col min="74" max="75" width="10.33203125" style="32" customWidth="1"/>
    <col min="76" max="76" width="8.88671875" style="32" customWidth="1"/>
    <col min="77" max="16384" width="8.88671875" style="32"/>
  </cols>
  <sheetData>
    <row r="1" spans="1:69" ht="15" thickBot="1" x14ac:dyDescent="0.35"/>
    <row r="2" spans="1:69" s="35" customFormat="1" ht="15" thickTop="1" x14ac:dyDescent="0.3">
      <c r="A2" s="34"/>
      <c r="B2" s="34"/>
      <c r="H2" s="34"/>
      <c r="I2" s="34"/>
      <c r="J2" s="34"/>
      <c r="K2" s="34"/>
      <c r="L2" s="34"/>
      <c r="M2" s="34"/>
      <c r="AS2" s="132" t="s">
        <v>163</v>
      </c>
      <c r="AT2" s="133"/>
      <c r="AU2" s="133"/>
      <c r="AV2" s="133"/>
      <c r="AW2" s="133"/>
      <c r="AX2" s="133"/>
      <c r="AY2" s="133"/>
      <c r="AZ2" s="133"/>
      <c r="BA2" s="133"/>
      <c r="BB2" s="133"/>
      <c r="BC2" s="133"/>
      <c r="BD2" s="133"/>
      <c r="BE2" s="133"/>
      <c r="BF2" s="133"/>
      <c r="BG2" s="133"/>
      <c r="BH2" s="133"/>
      <c r="BI2" s="133"/>
      <c r="BJ2" s="133"/>
      <c r="BK2" s="133"/>
      <c r="BL2" s="133"/>
      <c r="BM2" s="133"/>
      <c r="BN2" s="133"/>
      <c r="BO2" s="133"/>
      <c r="BP2" s="134"/>
    </row>
    <row r="3" spans="1:69" s="35" customFormat="1" x14ac:dyDescent="0.3">
      <c r="A3" s="34"/>
      <c r="B3" s="34"/>
      <c r="H3" s="34"/>
      <c r="I3" s="34"/>
      <c r="J3" s="34"/>
      <c r="K3" s="34"/>
      <c r="L3" s="34"/>
      <c r="M3" s="34"/>
      <c r="AM3" s="62"/>
      <c r="AN3" s="62"/>
      <c r="AS3" s="135"/>
      <c r="AT3" s="136"/>
      <c r="AU3" s="136"/>
      <c r="AV3" s="136"/>
      <c r="AW3" s="136"/>
      <c r="AX3" s="136"/>
      <c r="AY3" s="136"/>
      <c r="AZ3" s="136"/>
      <c r="BA3" s="136"/>
      <c r="BB3" s="136"/>
      <c r="BC3" s="136"/>
      <c r="BD3" s="136"/>
      <c r="BE3" s="136"/>
      <c r="BF3" s="136"/>
      <c r="BG3" s="136"/>
      <c r="BH3" s="136"/>
      <c r="BI3" s="136"/>
      <c r="BJ3" s="136"/>
      <c r="BK3" s="136"/>
      <c r="BL3" s="136"/>
      <c r="BM3" s="136"/>
      <c r="BN3" s="136"/>
      <c r="BO3" s="136"/>
      <c r="BP3" s="137"/>
    </row>
    <row r="4" spans="1:69" s="35" customFormat="1" ht="15" thickBot="1" x14ac:dyDescent="0.35">
      <c r="A4" s="34"/>
      <c r="B4" s="34"/>
      <c r="H4" s="34"/>
      <c r="I4" s="34"/>
      <c r="J4" s="34"/>
      <c r="K4" s="34"/>
      <c r="L4" s="34"/>
      <c r="M4" s="34"/>
      <c r="AM4" s="62"/>
      <c r="AN4" s="62"/>
      <c r="AS4" s="138"/>
      <c r="AT4" s="139"/>
      <c r="AU4" s="139"/>
      <c r="AV4" s="139"/>
      <c r="AW4" s="139"/>
      <c r="AX4" s="139"/>
      <c r="AY4" s="139"/>
      <c r="AZ4" s="139"/>
      <c r="BA4" s="139"/>
      <c r="BB4" s="139"/>
      <c r="BC4" s="139"/>
      <c r="BD4" s="139"/>
      <c r="BE4" s="139"/>
      <c r="BF4" s="139"/>
      <c r="BG4" s="139"/>
      <c r="BH4" s="139"/>
      <c r="BI4" s="139"/>
      <c r="BJ4" s="139"/>
      <c r="BK4" s="139"/>
      <c r="BL4" s="139"/>
      <c r="BM4" s="139"/>
      <c r="BN4" s="139"/>
      <c r="BO4" s="139"/>
      <c r="BP4" s="140"/>
    </row>
    <row r="5" spans="1:69" ht="15" thickTop="1" x14ac:dyDescent="0.3">
      <c r="A5" s="36"/>
      <c r="B5" s="37"/>
      <c r="AL5" s="62"/>
      <c r="AM5" s="62"/>
      <c r="AN5" s="62"/>
    </row>
    <row r="6" spans="1:69" ht="15" thickBot="1" x14ac:dyDescent="0.35">
      <c r="A6" s="36"/>
      <c r="B6" s="37"/>
      <c r="AL6" s="62"/>
      <c r="AM6" s="62"/>
      <c r="AN6" s="62"/>
    </row>
    <row r="7" spans="1:69" ht="15" thickTop="1" x14ac:dyDescent="0.3">
      <c r="A7" s="38" t="s">
        <v>33</v>
      </c>
      <c r="B7" s="36"/>
      <c r="AL7" s="62"/>
      <c r="AM7" s="62"/>
      <c r="AN7" s="62"/>
      <c r="AS7" s="143" t="s">
        <v>192</v>
      </c>
      <c r="AT7" s="144"/>
      <c r="AU7" s="144"/>
      <c r="AV7" s="144"/>
      <c r="AW7" s="144"/>
      <c r="AX7" s="144"/>
      <c r="AY7" s="144"/>
      <c r="AZ7" s="144"/>
      <c r="BA7" s="144"/>
      <c r="BB7" s="144"/>
      <c r="BC7" s="144"/>
      <c r="BD7" s="144"/>
      <c r="BE7" s="144"/>
      <c r="BF7" s="144"/>
      <c r="BG7" s="144"/>
      <c r="BH7" s="144"/>
      <c r="BI7" s="144"/>
      <c r="BJ7" s="144"/>
      <c r="BK7" s="144"/>
      <c r="BL7" s="144"/>
      <c r="BM7" s="144"/>
      <c r="BN7" s="144"/>
      <c r="BO7" s="144"/>
      <c r="BP7" s="145"/>
    </row>
    <row r="8" spans="1:69" ht="15" customHeight="1" x14ac:dyDescent="0.3">
      <c r="A8" s="38"/>
      <c r="B8" s="36"/>
      <c r="AS8" s="146"/>
      <c r="AT8" s="147"/>
      <c r="AU8" s="147"/>
      <c r="AV8" s="147"/>
      <c r="AW8" s="147"/>
      <c r="AX8" s="147"/>
      <c r="AY8" s="147"/>
      <c r="AZ8" s="147"/>
      <c r="BA8" s="147"/>
      <c r="BB8" s="147"/>
      <c r="BC8" s="147"/>
      <c r="BD8" s="147"/>
      <c r="BE8" s="147"/>
      <c r="BF8" s="147"/>
      <c r="BG8" s="147"/>
      <c r="BH8" s="147"/>
      <c r="BI8" s="147"/>
      <c r="BJ8" s="147"/>
      <c r="BK8" s="147"/>
      <c r="BL8" s="147"/>
      <c r="BM8" s="147"/>
      <c r="BN8" s="147"/>
      <c r="BO8" s="147"/>
      <c r="BP8" s="148"/>
    </row>
    <row r="9" spans="1:69" ht="18" x14ac:dyDescent="0.35">
      <c r="A9" s="39" t="s">
        <v>123</v>
      </c>
      <c r="C9" s="40"/>
      <c r="G9" s="42"/>
      <c r="H9" s="41"/>
      <c r="I9" s="41"/>
      <c r="J9" s="41"/>
      <c r="K9" s="41"/>
      <c r="L9" s="41"/>
      <c r="M9" s="41"/>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146"/>
      <c r="AT9" s="147"/>
      <c r="AU9" s="147"/>
      <c r="AV9" s="147"/>
      <c r="AW9" s="147"/>
      <c r="AX9" s="147"/>
      <c r="AY9" s="147"/>
      <c r="AZ9" s="147"/>
      <c r="BA9" s="147"/>
      <c r="BB9" s="147"/>
      <c r="BC9" s="147"/>
      <c r="BD9" s="147"/>
      <c r="BE9" s="147"/>
      <c r="BF9" s="147"/>
      <c r="BG9" s="147"/>
      <c r="BH9" s="147"/>
      <c r="BI9" s="147"/>
      <c r="BJ9" s="147"/>
      <c r="BK9" s="147"/>
      <c r="BL9" s="147"/>
      <c r="BM9" s="147"/>
      <c r="BN9" s="147"/>
      <c r="BO9" s="147"/>
      <c r="BP9" s="148"/>
      <c r="BQ9" s="42"/>
    </row>
    <row r="10" spans="1:69" ht="19.2" customHeight="1" x14ac:dyDescent="0.3">
      <c r="A10" s="81" t="s">
        <v>159</v>
      </c>
      <c r="B10" s="82">
        <v>0</v>
      </c>
      <c r="C10" s="83"/>
      <c r="D10" s="83"/>
      <c r="E10" s="83"/>
      <c r="F10" s="83"/>
      <c r="G10" s="83"/>
      <c r="H10" s="32"/>
      <c r="I10" s="43"/>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146"/>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8"/>
      <c r="BQ10" s="42"/>
    </row>
    <row r="11" spans="1:69" ht="19.2" customHeight="1" x14ac:dyDescent="0.3">
      <c r="A11" s="84"/>
      <c r="B11" s="84"/>
      <c r="C11" s="84"/>
      <c r="D11" s="84"/>
      <c r="E11" s="84"/>
      <c r="F11" s="84"/>
      <c r="G11" s="8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42"/>
      <c r="AS11" s="146"/>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8"/>
      <c r="BQ11" s="42"/>
    </row>
    <row r="12" spans="1:69" ht="19.2" customHeight="1" x14ac:dyDescent="0.3">
      <c r="A12" s="85" t="s">
        <v>122</v>
      </c>
      <c r="B12" s="86" t="s">
        <v>121</v>
      </c>
      <c r="C12" s="87" t="s">
        <v>120</v>
      </c>
      <c r="D12" s="88" t="s">
        <v>125</v>
      </c>
      <c r="E12" s="89"/>
      <c r="F12" s="89"/>
      <c r="G12" s="83"/>
      <c r="J12" s="54"/>
      <c r="K12" s="54"/>
      <c r="L12" s="54"/>
      <c r="M12" s="54"/>
      <c r="N12" s="54"/>
      <c r="O12" s="54"/>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146"/>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8"/>
      <c r="BQ12" s="42"/>
    </row>
    <row r="13" spans="1:69" ht="28.2" customHeight="1" x14ac:dyDescent="0.3">
      <c r="A13" s="108" t="s">
        <v>164</v>
      </c>
      <c r="B13" s="110">
        <v>44562</v>
      </c>
      <c r="C13" s="110">
        <v>44562</v>
      </c>
      <c r="D13" s="116">
        <f>C13-B13+1</f>
        <v>1</v>
      </c>
      <c r="E13" s="115"/>
      <c r="F13" s="89"/>
      <c r="G13" s="83"/>
      <c r="J13" s="54"/>
      <c r="K13" s="54"/>
      <c r="L13" s="54"/>
      <c r="M13" s="54"/>
      <c r="N13" s="54"/>
      <c r="O13" s="54"/>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146"/>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8"/>
      <c r="BQ13" s="42"/>
    </row>
    <row r="14" spans="1:69" ht="28.95" customHeight="1" x14ac:dyDescent="0.3">
      <c r="A14" s="109" t="s">
        <v>165</v>
      </c>
      <c r="B14" s="110">
        <v>44927</v>
      </c>
      <c r="C14" s="111">
        <v>44927</v>
      </c>
      <c r="D14" s="116">
        <f>C14-B14+1</f>
        <v>1</v>
      </c>
      <c r="E14" s="115"/>
      <c r="F14" s="90"/>
      <c r="G14" s="83"/>
      <c r="J14" s="54"/>
      <c r="K14" s="54"/>
      <c r="L14" s="54"/>
      <c r="M14" s="54"/>
      <c r="N14" s="54"/>
      <c r="O14" s="54"/>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146"/>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8"/>
      <c r="BQ14" s="42"/>
    </row>
    <row r="15" spans="1:69" ht="19.2" customHeight="1" x14ac:dyDescent="0.3">
      <c r="A15" s="81" t="s">
        <v>129</v>
      </c>
      <c r="B15" s="91"/>
      <c r="C15" s="92"/>
      <c r="D15" s="117">
        <f>D13+D14</f>
        <v>2</v>
      </c>
      <c r="E15" s="93"/>
      <c r="F15" s="93"/>
      <c r="G15" s="83"/>
      <c r="H15" s="32"/>
      <c r="I15" s="32"/>
      <c r="J15" s="32"/>
      <c r="K15" s="54"/>
      <c r="L15" s="54"/>
      <c r="M15" s="54"/>
      <c r="N15" s="54"/>
      <c r="O15" s="54"/>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146"/>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8"/>
      <c r="BQ15" s="42"/>
    </row>
    <row r="16" spans="1:69" ht="19.2" customHeight="1" x14ac:dyDescent="0.3">
      <c r="A16" s="94"/>
      <c r="B16" s="94"/>
      <c r="C16" s="94"/>
      <c r="D16" s="94"/>
      <c r="E16" s="94"/>
      <c r="F16" s="94"/>
      <c r="G16" s="83"/>
      <c r="H16" s="43"/>
      <c r="I16" s="43"/>
      <c r="J16" s="43"/>
      <c r="K16" s="43"/>
      <c r="L16" s="43"/>
      <c r="M16" s="43"/>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146"/>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8"/>
      <c r="BQ16" s="42"/>
    </row>
    <row r="17" spans="1:70" ht="19.2" customHeight="1" x14ac:dyDescent="0.3">
      <c r="A17" s="95" t="s">
        <v>118</v>
      </c>
      <c r="B17" s="96"/>
      <c r="C17" s="113" t="s">
        <v>157</v>
      </c>
      <c r="D17" s="94"/>
      <c r="E17" s="94"/>
      <c r="F17" s="94"/>
      <c r="G17" s="83"/>
      <c r="H17" s="43"/>
      <c r="I17" s="43"/>
      <c r="J17" s="43"/>
      <c r="K17" s="43"/>
      <c r="L17" s="43"/>
      <c r="M17" s="43"/>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146"/>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8"/>
      <c r="BQ17" s="42"/>
    </row>
    <row r="18" spans="1:70" ht="19.2" customHeight="1" x14ac:dyDescent="0.3">
      <c r="A18" s="97" t="s">
        <v>119</v>
      </c>
      <c r="B18" s="96"/>
      <c r="C18" s="116">
        <f>SUM(C27:C77)+SUM(D27:D77)</f>
        <v>0</v>
      </c>
      <c r="D18" s="94"/>
      <c r="E18" s="94"/>
      <c r="F18" s="94"/>
      <c r="G18" s="98"/>
      <c r="H18" s="43"/>
      <c r="I18" s="43"/>
      <c r="J18" s="43"/>
      <c r="K18" s="43"/>
      <c r="L18" s="43"/>
      <c r="M18" s="43"/>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146"/>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8"/>
      <c r="BQ18" s="42"/>
    </row>
    <row r="19" spans="1:70" ht="19.2" customHeight="1" thickBot="1" x14ac:dyDescent="0.35">
      <c r="A19" s="97" t="s">
        <v>117</v>
      </c>
      <c r="B19" s="96"/>
      <c r="C19" s="116">
        <f>SUM(B27:B77)</f>
        <v>0</v>
      </c>
      <c r="D19" s="99"/>
      <c r="E19" s="99"/>
      <c r="F19" s="99"/>
      <c r="G19" s="98"/>
      <c r="H19" s="43"/>
      <c r="I19" s="43"/>
      <c r="J19" s="43"/>
      <c r="K19" s="43"/>
      <c r="L19" s="43"/>
      <c r="M19" s="43"/>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0"/>
      <c r="AQ19" s="40"/>
      <c r="AR19" s="42"/>
      <c r="AS19" s="149"/>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1"/>
      <c r="BQ19" s="42"/>
    </row>
    <row r="20" spans="1:70" ht="15.6" thickTop="1" thickBot="1" x14ac:dyDescent="0.35">
      <c r="A20" s="97" t="s">
        <v>158</v>
      </c>
      <c r="B20" s="97"/>
      <c r="C20" s="100">
        <v>1</v>
      </c>
      <c r="D20" s="101" t="str">
        <f>IF(F21&lt;&gt;0, IF(F21&gt;0,"COMPILA le righe e completa l'inserimento in base al numero di moduli", "HAI COMPILATO TROPPE RIGHE in base al numero di moduli" ),"")</f>
        <v/>
      </c>
      <c r="E20" s="101"/>
      <c r="F20" s="102">
        <f>SUM(F27:F76)</f>
        <v>0</v>
      </c>
      <c r="G20" s="98"/>
      <c r="H20" s="44"/>
      <c r="I20" s="44"/>
      <c r="J20" s="44"/>
      <c r="K20" s="43"/>
      <c r="L20" s="43"/>
      <c r="M20" s="43"/>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0" ht="15" customHeight="1" x14ac:dyDescent="0.3">
      <c r="A21" s="67"/>
      <c r="B21" s="42"/>
      <c r="F21" s="68">
        <f>IF(F20&gt;0,C20-F20,0)</f>
        <v>0</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42"/>
      <c r="AT21" s="42"/>
      <c r="AU21" s="42"/>
      <c r="AV21" s="42"/>
      <c r="AW21" s="152" t="s">
        <v>160</v>
      </c>
      <c r="AX21" s="153"/>
      <c r="AY21" s="153"/>
      <c r="AZ21" s="153"/>
      <c r="BA21" s="153"/>
      <c r="BB21" s="153"/>
      <c r="BC21" s="153"/>
      <c r="BD21" s="153"/>
      <c r="BE21" s="153"/>
      <c r="BF21" s="153"/>
      <c r="BG21" s="153"/>
      <c r="BH21" s="153"/>
      <c r="BI21" s="153"/>
      <c r="BJ21" s="153"/>
      <c r="BK21" s="153"/>
      <c r="BL21" s="153"/>
      <c r="BM21" s="153"/>
      <c r="BN21" s="153"/>
      <c r="BO21" s="153"/>
      <c r="BP21" s="154"/>
      <c r="BQ21" s="42"/>
      <c r="BR21" s="72"/>
    </row>
    <row r="22" spans="1:70" ht="15" thickBot="1" x14ac:dyDescent="0.35">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9"/>
      <c r="AC22" s="69"/>
      <c r="AD22" s="69"/>
      <c r="AE22" s="69"/>
      <c r="AF22" s="69"/>
      <c r="AG22" s="69"/>
      <c r="AH22" s="69"/>
      <c r="AI22" s="69"/>
      <c r="AJ22" s="69"/>
      <c r="AK22" s="69"/>
      <c r="AL22" s="69"/>
      <c r="AM22" s="69"/>
      <c r="AN22" s="69"/>
      <c r="AO22" s="69"/>
      <c r="AP22" s="69"/>
      <c r="AQ22" s="69"/>
      <c r="AR22" s="69"/>
      <c r="AS22" s="40"/>
      <c r="AT22" s="42"/>
      <c r="AU22" s="42"/>
      <c r="AV22" s="42"/>
      <c r="AW22" s="155"/>
      <c r="AX22" s="156"/>
      <c r="AY22" s="156"/>
      <c r="AZ22" s="156"/>
      <c r="BA22" s="156"/>
      <c r="BB22" s="156"/>
      <c r="BC22" s="156"/>
      <c r="BD22" s="156"/>
      <c r="BE22" s="156"/>
      <c r="BF22" s="156"/>
      <c r="BG22" s="156"/>
      <c r="BH22" s="156"/>
      <c r="BI22" s="156"/>
      <c r="BJ22" s="156"/>
      <c r="BK22" s="156"/>
      <c r="BL22" s="156"/>
      <c r="BM22" s="156"/>
      <c r="BN22" s="156"/>
      <c r="BO22" s="156"/>
      <c r="BP22" s="157"/>
      <c r="BQ22" s="42"/>
      <c r="BR22" s="72"/>
    </row>
    <row r="23" spans="1:70" ht="15" thickBot="1" x14ac:dyDescent="0.35">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9"/>
      <c r="AC23" s="69"/>
      <c r="AD23" s="69"/>
      <c r="AE23" s="69"/>
      <c r="AF23" s="69"/>
      <c r="AG23" s="69"/>
      <c r="AH23" s="69"/>
      <c r="AI23" s="69"/>
      <c r="AJ23" s="69"/>
      <c r="AK23" s="69"/>
      <c r="AL23" s="69"/>
      <c r="AM23" s="69"/>
      <c r="AN23" s="69"/>
      <c r="AO23" s="69"/>
      <c r="AP23" s="69"/>
      <c r="AQ23" s="69"/>
      <c r="AR23" s="69"/>
      <c r="AS23" s="40"/>
      <c r="AT23" s="42"/>
      <c r="AU23" s="42"/>
      <c r="AV23" s="42"/>
      <c r="AW23" s="42"/>
      <c r="AY23" s="42"/>
      <c r="BA23" s="112"/>
      <c r="BB23" s="112"/>
      <c r="BC23" s="112"/>
      <c r="BD23" s="112"/>
      <c r="BE23" s="112"/>
      <c r="BF23" s="112"/>
      <c r="BG23" s="112"/>
      <c r="BH23" s="112"/>
      <c r="BI23" s="112"/>
      <c r="BJ23" s="112"/>
      <c r="BK23" s="112"/>
      <c r="BL23" s="112"/>
      <c r="BM23" s="112"/>
      <c r="BN23" s="112"/>
      <c r="BO23" s="112"/>
      <c r="BP23" s="112"/>
      <c r="BQ23" s="42"/>
      <c r="BR23" s="72"/>
    </row>
    <row r="24" spans="1:70" ht="18.600000000000001" thickBot="1" x14ac:dyDescent="0.4">
      <c r="A24" s="39" t="s">
        <v>150</v>
      </c>
      <c r="B24" s="42"/>
      <c r="C24" s="42"/>
      <c r="D24" s="42"/>
      <c r="E24" s="42"/>
      <c r="F24" s="42"/>
      <c r="H24" s="42"/>
      <c r="I24" s="42"/>
      <c r="J24" s="42"/>
      <c r="K24" s="42"/>
      <c r="L24" s="42"/>
      <c r="M24" s="42"/>
      <c r="V24" s="42"/>
      <c r="W24" s="42"/>
      <c r="X24" s="42"/>
      <c r="Y24" s="42"/>
      <c r="Z24" s="42"/>
      <c r="AA24" s="42"/>
      <c r="AB24" s="42"/>
      <c r="AC24" s="42"/>
      <c r="AD24" s="42"/>
      <c r="AE24" s="42"/>
      <c r="AF24" s="42"/>
      <c r="AG24" s="42"/>
      <c r="AH24" s="42"/>
      <c r="AI24" s="42"/>
      <c r="AJ24" s="42"/>
      <c r="AK24" s="42"/>
      <c r="AL24" s="42"/>
      <c r="AM24" s="42"/>
      <c r="AN24" s="42"/>
      <c r="AO24" s="42"/>
      <c r="AP24" s="42"/>
      <c r="AQ24" s="42"/>
      <c r="AR24" s="60"/>
      <c r="AS24" s="60"/>
      <c r="AT24" s="114"/>
      <c r="AU24" s="69"/>
      <c r="AV24" s="69"/>
      <c r="AW24" s="106"/>
      <c r="AX24" s="79"/>
      <c r="AY24" s="69"/>
      <c r="AZ24" s="79"/>
      <c r="BA24" s="62"/>
      <c r="BB24" s="79"/>
      <c r="BC24" s="62"/>
      <c r="BD24" s="79"/>
      <c r="BE24" s="80"/>
      <c r="BF24" s="80"/>
      <c r="BG24" s="80"/>
      <c r="BH24" s="80"/>
      <c r="BI24" s="80"/>
      <c r="BJ24" s="79"/>
      <c r="BK24" s="42"/>
      <c r="BL24" s="42"/>
      <c r="BM24" s="42"/>
      <c r="BN24" s="42"/>
      <c r="BO24" s="141" t="s">
        <v>151</v>
      </c>
      <c r="BP24" s="142"/>
      <c r="BQ24" s="42"/>
    </row>
    <row r="25" spans="1:70" x14ac:dyDescent="0.3">
      <c r="A25" s="130" t="s">
        <v>119</v>
      </c>
      <c r="B25" s="131">
        <f>SUM(B27:B76)</f>
        <v>0</v>
      </c>
      <c r="C25" s="103">
        <f>SUM(C27:C76)</f>
        <v>0</v>
      </c>
      <c r="D25" s="103">
        <f>SUM(D27:D76)</f>
        <v>0</v>
      </c>
      <c r="E25" s="104"/>
      <c r="F25" s="104"/>
      <c r="G25" s="105"/>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125">
        <f>SUM(BO27:BO1000)</f>
        <v>0</v>
      </c>
      <c r="BP25" s="126">
        <f>SUM(BP27:BP1000)</f>
        <v>0</v>
      </c>
      <c r="BQ25" s="42"/>
    </row>
    <row r="26" spans="1:70" s="53" customFormat="1" ht="144.6" thickBot="1" x14ac:dyDescent="0.35">
      <c r="A26" s="70" t="s">
        <v>152</v>
      </c>
      <c r="B26" s="71" t="s">
        <v>153</v>
      </c>
      <c r="C26" s="59" t="s">
        <v>166</v>
      </c>
      <c r="D26" s="58" t="s">
        <v>167</v>
      </c>
      <c r="E26" s="58" t="s">
        <v>162</v>
      </c>
      <c r="F26" s="58"/>
      <c r="G26" s="71" t="s">
        <v>136</v>
      </c>
      <c r="H26" s="45" t="s">
        <v>62</v>
      </c>
      <c r="I26" s="45" t="s">
        <v>130</v>
      </c>
      <c r="J26" s="45" t="s">
        <v>126</v>
      </c>
      <c r="K26" s="45" t="s">
        <v>128</v>
      </c>
      <c r="L26" s="45" t="s">
        <v>127</v>
      </c>
      <c r="M26" s="45" t="s">
        <v>127</v>
      </c>
      <c r="N26" s="46" t="s">
        <v>48</v>
      </c>
      <c r="O26" s="46" t="s">
        <v>48</v>
      </c>
      <c r="P26" s="46" t="s">
        <v>49</v>
      </c>
      <c r="Q26" s="46" t="s">
        <v>49</v>
      </c>
      <c r="R26" s="46" t="s">
        <v>50</v>
      </c>
      <c r="S26" s="46" t="s">
        <v>50</v>
      </c>
      <c r="T26" s="47" t="s">
        <v>48</v>
      </c>
      <c r="U26" s="47" t="s">
        <v>48</v>
      </c>
      <c r="V26" s="47" t="s">
        <v>49</v>
      </c>
      <c r="W26" s="47" t="s">
        <v>49</v>
      </c>
      <c r="X26" s="47" t="s">
        <v>50</v>
      </c>
      <c r="Y26" s="47" t="s">
        <v>50</v>
      </c>
      <c r="Z26" s="48" t="s">
        <v>48</v>
      </c>
      <c r="AA26" s="48" t="s">
        <v>48</v>
      </c>
      <c r="AB26" s="48" t="s">
        <v>49</v>
      </c>
      <c r="AC26" s="48" t="s">
        <v>49</v>
      </c>
      <c r="AD26" s="48" t="s">
        <v>50</v>
      </c>
      <c r="AE26" s="48" t="s">
        <v>50</v>
      </c>
      <c r="AF26" s="49" t="s">
        <v>48</v>
      </c>
      <c r="AG26" s="49" t="s">
        <v>48</v>
      </c>
      <c r="AH26" s="49" t="s">
        <v>49</v>
      </c>
      <c r="AI26" s="49" t="s">
        <v>49</v>
      </c>
      <c r="AJ26" s="49" t="s">
        <v>50</v>
      </c>
      <c r="AK26" s="49" t="s">
        <v>50</v>
      </c>
      <c r="AL26" s="50" t="s">
        <v>48</v>
      </c>
      <c r="AM26" s="50" t="s">
        <v>48</v>
      </c>
      <c r="AN26" s="50" t="s">
        <v>49</v>
      </c>
      <c r="AO26" s="50" t="s">
        <v>49</v>
      </c>
      <c r="AP26" s="50" t="s">
        <v>50</v>
      </c>
      <c r="AQ26" s="50" t="s">
        <v>50</v>
      </c>
      <c r="AR26" s="48" t="s">
        <v>144</v>
      </c>
      <c r="AS26" s="48" t="s">
        <v>145</v>
      </c>
      <c r="AT26" s="48" t="s">
        <v>154</v>
      </c>
      <c r="AU26" s="48" t="s">
        <v>155</v>
      </c>
      <c r="AV26" s="48" t="s">
        <v>156</v>
      </c>
      <c r="AW26" s="48" t="s">
        <v>143</v>
      </c>
      <c r="AX26" s="48" t="s">
        <v>124</v>
      </c>
      <c r="AY26" s="48" t="s">
        <v>146</v>
      </c>
      <c r="AZ26" s="56" t="s">
        <v>96</v>
      </c>
      <c r="BA26" s="56" t="s">
        <v>147</v>
      </c>
      <c r="BB26" s="56" t="s">
        <v>100</v>
      </c>
      <c r="BC26" s="73" t="s">
        <v>161</v>
      </c>
      <c r="BD26" s="74" t="s">
        <v>98</v>
      </c>
      <c r="BE26" s="75" t="s">
        <v>137</v>
      </c>
      <c r="BF26" s="75" t="s">
        <v>138</v>
      </c>
      <c r="BG26" s="75" t="s">
        <v>131</v>
      </c>
      <c r="BH26" s="75" t="s">
        <v>132</v>
      </c>
      <c r="BI26" s="74" t="s">
        <v>148</v>
      </c>
      <c r="BJ26" s="74" t="s">
        <v>97</v>
      </c>
      <c r="BK26" s="74" t="s">
        <v>139</v>
      </c>
      <c r="BL26" s="74" t="s">
        <v>140</v>
      </c>
      <c r="BM26" s="74" t="s">
        <v>141</v>
      </c>
      <c r="BN26" s="76" t="s">
        <v>142</v>
      </c>
      <c r="BO26" s="77" t="s">
        <v>149</v>
      </c>
      <c r="BP26" s="78" t="s">
        <v>99</v>
      </c>
      <c r="BQ26" s="52"/>
    </row>
    <row r="27" spans="1:70" x14ac:dyDescent="0.3">
      <c r="A27" s="66" t="s">
        <v>134</v>
      </c>
      <c r="B27" s="51">
        <v>0</v>
      </c>
      <c r="C27" s="51">
        <v>0</v>
      </c>
      <c r="D27" s="51">
        <v>0</v>
      </c>
      <c r="E27" s="51">
        <f>IF(B27&lt;4,4,B27)</f>
        <v>4</v>
      </c>
      <c r="F27" s="51">
        <f>IF(I27&lt;&gt;0,1,0)</f>
        <v>0</v>
      </c>
      <c r="G27" s="55" t="s">
        <v>8</v>
      </c>
      <c r="H27" s="63">
        <f>C27+D27</f>
        <v>0</v>
      </c>
      <c r="I27" s="63">
        <f>IF(B27&gt;0,H27+B27,H27)</f>
        <v>0</v>
      </c>
      <c r="J27" s="64">
        <f>IF(B27&lt;&gt;0,C27/B27,C27)</f>
        <v>0</v>
      </c>
      <c r="K27" s="65">
        <f t="shared" ref="K27" si="0">IF(B27&lt;&gt;0,IF(B27&gt;=4,D27/B27, D27/4),D27)</f>
        <v>0</v>
      </c>
      <c r="L27" s="65">
        <f>J27/$D$14</f>
        <v>0</v>
      </c>
      <c r="M27" s="65">
        <f>K27/$D$13</f>
        <v>0</v>
      </c>
      <c r="N27" s="107">
        <f>IF(L27&lt;'Motore 2023'!$H$28,Ripartizione!L27,'Motore 2023'!$H$28)</f>
        <v>0</v>
      </c>
      <c r="O27" s="107">
        <f>IF(M27&lt;'Motore 2022_'!$H$28,Ripartizione!M27,'Motore 2022_'!$H$28)</f>
        <v>0</v>
      </c>
      <c r="P27" s="107">
        <f t="shared" ref="P27" si="1">N27*$D$14</f>
        <v>0</v>
      </c>
      <c r="Q27" s="107">
        <f>O27*$D$13</f>
        <v>0</v>
      </c>
      <c r="R27" s="107">
        <f>ROUND(P27*'Motore 2023'!$E$28,2)</f>
        <v>0</v>
      </c>
      <c r="S27" s="107">
        <f>ROUND(Q27*'Motore 2022_'!$E$28,2)</f>
        <v>0</v>
      </c>
      <c r="T27" s="107">
        <f>IF((L27-N27)&lt;'Motore 2023'!$H$29,(L27-N27),'Motore 2023'!$H$29)</f>
        <v>0</v>
      </c>
      <c r="U27" s="107">
        <f>IF((M27-O27)&lt;'Motore 2022_'!$H$29,(M27-O27),'Motore 2022_'!$H$29)</f>
        <v>0</v>
      </c>
      <c r="V27" s="107">
        <f t="shared" ref="V27" si="2">T27*$D$14</f>
        <v>0</v>
      </c>
      <c r="W27" s="107">
        <f t="shared" ref="W27" si="3">U27*$D$13</f>
        <v>0</v>
      </c>
      <c r="X27" s="107">
        <f>ROUND(V27*'Motore 2023'!$E$29,2)</f>
        <v>0</v>
      </c>
      <c r="Y27" s="107">
        <f>ROUND(W27*'Motore 2022_'!$E$29,2)</f>
        <v>0</v>
      </c>
      <c r="Z27" s="107">
        <f>IF(L27-N27-T27&lt;'Motore 2023'!$H$30,(Ripartizione!L27-Ripartizione!N27-Ripartizione!T27),'Motore 2023'!$H$30)</f>
        <v>0</v>
      </c>
      <c r="AA27" s="107">
        <f>IF(M27-O27-U27&lt;'Motore 2022_'!$H$30,(Ripartizione!M27-Ripartizione!O27-Ripartizione!U27),'Motore 2022_'!$H$30)</f>
        <v>0</v>
      </c>
      <c r="AB27" s="107">
        <f t="shared" ref="AB27" si="4">Z27*$D$14</f>
        <v>0</v>
      </c>
      <c r="AC27" s="107">
        <f t="shared" ref="AC27" si="5">AA27*$D$13</f>
        <v>0</v>
      </c>
      <c r="AD27" s="107">
        <f>ROUND(AB27*'Motore 2023'!$E$30,2)</f>
        <v>0</v>
      </c>
      <c r="AE27" s="107">
        <f>ROUND(AC27*'Motore 2022_'!$E$30,2)</f>
        <v>0</v>
      </c>
      <c r="AF27" s="107">
        <f>IF((L27-N27-T27-Z27)&lt;'Motore 2023'!$H$31, (L27-N27-T27-Z27),'Motore 2023'!$H$31)</f>
        <v>0</v>
      </c>
      <c r="AG27" s="107">
        <f>IF((M27-O27-U27-AA27)&lt;'Motore 2022_'!$H$31, (M27-O27-U27-AA27),'Motore 2022_'!$H$31)</f>
        <v>0</v>
      </c>
      <c r="AH27" s="107">
        <f>AF27*$D$14</f>
        <v>0</v>
      </c>
      <c r="AI27" s="107">
        <f t="shared" ref="AI27" si="6">AG27*$D$13</f>
        <v>0</v>
      </c>
      <c r="AJ27" s="107">
        <f>ROUND(AH27*'Motore 2023'!$E$31,2)</f>
        <v>0</v>
      </c>
      <c r="AK27" s="107">
        <f>ROUND(AI27*'Motore 2022_'!$E$31,2)</f>
        <v>0</v>
      </c>
      <c r="AL27" s="107">
        <f>(L27-N27-T27-Z27-AF27)</f>
        <v>0</v>
      </c>
      <c r="AM27" s="107">
        <f>(M27-O27-U27-AA27-AG27)</f>
        <v>0</v>
      </c>
      <c r="AN27" s="107">
        <f>AL27*$D$14</f>
        <v>0</v>
      </c>
      <c r="AO27" s="107">
        <f t="shared" ref="AO27" si="7">AM27*$D$13</f>
        <v>0</v>
      </c>
      <c r="AP27" s="107">
        <f>ROUND(AN27*'Motore 2023'!$E$32,2)</f>
        <v>0</v>
      </c>
      <c r="AQ27" s="107">
        <f>ROUND(AO27*'Motore 2022_'!$E$32,2)</f>
        <v>0</v>
      </c>
      <c r="AR27" s="118">
        <f>IF(B27&lt;&gt;0,((R27*B27)+(S27*E27)),R27+S27)</f>
        <v>0</v>
      </c>
      <c r="AS27" s="119">
        <f>IF(B27&lt;&gt;0,((B27*X27)+(E27*Y27)), X27+Y27)</f>
        <v>0</v>
      </c>
      <c r="AT27" s="119">
        <f>IF(B27&lt;&gt;0,((AD27*B27)+(AE27*E27)),AD27+AE27)</f>
        <v>0</v>
      </c>
      <c r="AU27" s="119">
        <f>IF(B27&lt;&gt;0,((B27*AJ27)+(E27*AK27)), AJ27+AK27)</f>
        <v>0</v>
      </c>
      <c r="AV27" s="119">
        <f t="shared" ref="AV27" si="8">IF(B27&lt;&gt;0,((B27*AP27)+(E27*AQ27)), AP27+AQ27)</f>
        <v>0</v>
      </c>
      <c r="AW27" s="119">
        <f>SUM(AR27:AV27)</f>
        <v>0</v>
      </c>
      <c r="AX27" s="119">
        <f>AW27+(AW27*10%)</f>
        <v>0</v>
      </c>
      <c r="AY27" s="119">
        <f>IF($C$17="SI",((C27*'Motore 2023'!$B$35) + (D27*'Motore 2022_'!$B$35)),0)</f>
        <v>0</v>
      </c>
      <c r="AZ27" s="119">
        <f>AY27+(AY27*10%)</f>
        <v>0</v>
      </c>
      <c r="BA27" s="120">
        <f>IF($C$17="SI",(((C27*'Motore 2023'!$B$38))+((D27*'Motore 2022_'!$B$38))),0)</f>
        <v>0</v>
      </c>
      <c r="BB27" s="119">
        <f>BA27+(BA27*10%)</f>
        <v>0</v>
      </c>
      <c r="BC27" s="121">
        <f>BE27+BF27</f>
        <v>0</v>
      </c>
      <c r="BD27" s="122">
        <f>BG27+BH27</f>
        <v>0</v>
      </c>
      <c r="BE27" s="122">
        <f>IF($C$17="SI",(C27*3*('Motore 2023'!$B$41+'Motore 2023'!$B$42+'Motore 2023'!$B$43+'Motore 2023'!$B$44)),(C27*1*('Motore 2023'!$B$41+'Motore 2023'!$B$42+'Motore 2023'!$B$43+'Motore 2023'!$B$44)))</f>
        <v>0</v>
      </c>
      <c r="BF27" s="122">
        <f>IF($C$17="SI",(D27*3*('Motore 2022_'!$B$41+'Motore 2022_'!$B$42+'Motore 2022_'!$B$43+'Motore 2022_'!$B$44)),(D27*1*('Motore 2022_'!$B$41+'Motore 2022_'!$B$42+'Motore 2022_'!$B$43+'Motore 2022_'!$B$44)))</f>
        <v>0</v>
      </c>
      <c r="BG27" s="122">
        <f>IF($C$17="SI",(C27*3*('Motore 2023'!$B$41+'Motore 2023'!$B$42+'Motore 2023'!$B$43+'Motore 2023'!$B$44))+((C27*3*('Motore 2023'!$B$41+'Motore 2023'!$B$42+'Motore 2023'!$B$43+'Motore 2023'!$B$44))*10%),(C27*1*('Motore 2023'!$B$41+'Motore 2023'!$B$42+'Motore 2023'!$B$43+'Motore 2023'!$B$44))+((C27*1*('Motore 2023'!$B$41+'Motore 2023'!$B$42+'Motore 2023'!$B$43+'Motore 2023'!$B$44))*10%))</f>
        <v>0</v>
      </c>
      <c r="BH27" s="122">
        <f>IF($C$17="SI",(D27*3*('Motore 2022_'!$B$41+'Motore 2022_'!$B$42+'Motore 2022_'!$D$43+'Motore 2022_'!$B$44))+((D27*3*('Motore 2022_'!$B$41+'Motore 2022_'!$B$42+'Motore 2022_'!$D$43+'Motore 2022_'!$B$44))*10%),(D27*1*('Motore 2022_'!$B$41+'Motore 2022_'!$B$42+'Motore 2022_'!$D$43+'Motore 2022_'!$B$44))+((D27*1*('Motore 2022_'!$B$41+'Motore 2022_'!$B$42+'Motore 2022_'!$D$43+'Motore 2022_'!$B$44))*10%))</f>
        <v>0</v>
      </c>
      <c r="BI27" s="122">
        <f>BM27+BN27</f>
        <v>0</v>
      </c>
      <c r="BJ27" s="123">
        <f>BK27+BL27</f>
        <v>0</v>
      </c>
      <c r="BK27" s="123">
        <f>IF(I27&lt;&gt;0,IF($C$17="SI",((('Motore 2023'!$B$47+'Motore 2023'!$B$50+'Motore 2023'!$B$53)/365)*$D$14)+(((('Motore 2023'!$B$47+'Motore 2023'!$B$50+'Motore 2022_'!$B$53)/365)*$D$14)*10%),(('Motore 2023'!$B$53/365)*$D$14)+(('Motore 2023'!$B$53/365)*$D$14)*10%),0)</f>
        <v>0</v>
      </c>
      <c r="BL27" s="123">
        <f>IF(I27&lt;&gt;0,IF($C$17="SI",((('Motore 2022_'!$B$47+'Motore 2022_'!$B$50+'Motore 2022_'!$B$53)/365)*$D$13)+(((('Motore 2022_'!$B$47+'Motore 2022_'!$B$50+'Motore 2022_'!$B$53)/365)*$D$13)*10%),(('Motore 2022_'!$B$53/365)*$D$13)+(('Motore 2022_'!$B$53/365)*$D$13)*10%),0)</f>
        <v>0</v>
      </c>
      <c r="BM27" s="123">
        <f>IF(I27&lt;&gt;0,IF($C$17="SI",((('Motore 2023'!$B$47+'Motore 2023'!$B$50+'Motore 2023'!$B$53)/365)*$D$14),(('Motore 2023'!$B$53/365)*$D$14)),0)</f>
        <v>0</v>
      </c>
      <c r="BN27" s="123">
        <f>IF(I27&lt;&gt;0,IF($C$17="SI",((('Motore 2022_'!$B$47+'Motore 2022_'!$B$50+'Motore 2022_'!$B$53)/365)*$D$13),(('Motore 2022_'!$B$53/365)*$D$13)),0)</f>
        <v>0</v>
      </c>
      <c r="BO27" s="122">
        <f>AW27+AY27+BA27+BC27+BI27</f>
        <v>0</v>
      </c>
      <c r="BP27" s="124">
        <f>BO27+(BO27*10%)</f>
        <v>0</v>
      </c>
      <c r="BQ27" s="42"/>
    </row>
    <row r="28" spans="1:70" x14ac:dyDescent="0.3">
      <c r="A28" s="66" t="s">
        <v>135</v>
      </c>
      <c r="B28" s="51">
        <v>0</v>
      </c>
      <c r="C28" s="51">
        <v>0</v>
      </c>
      <c r="D28" s="51">
        <v>0</v>
      </c>
      <c r="E28" s="51">
        <f t="shared" ref="E28:E91" si="9">IF(B28&lt;4,4,B28)</f>
        <v>4</v>
      </c>
      <c r="F28" s="51">
        <f t="shared" ref="F28:F91" si="10">IF(I28&lt;&gt;0,1,0)</f>
        <v>0</v>
      </c>
      <c r="G28" s="55" t="s">
        <v>8</v>
      </c>
      <c r="H28" s="63">
        <f t="shared" ref="H28:H91" si="11">C28+D28</f>
        <v>0</v>
      </c>
      <c r="I28" s="63">
        <f t="shared" ref="I28:I91" si="12">IF(B28&gt;0,H28+B28,H28)</f>
        <v>0</v>
      </c>
      <c r="J28" s="64">
        <f t="shared" ref="J28:J91" si="13">IF(B28&lt;&gt;0,C28/B28,C28)</f>
        <v>0</v>
      </c>
      <c r="K28" s="65">
        <f t="shared" ref="K28:K91" si="14">IF(B28&lt;&gt;0,IF(B28&gt;=4,D28/B28, D28/4),D28)</f>
        <v>0</v>
      </c>
      <c r="L28" s="65">
        <f t="shared" ref="L28:L91" si="15">J28/$D$14</f>
        <v>0</v>
      </c>
      <c r="M28" s="65">
        <f t="shared" ref="M28:M91" si="16">K28/$D$13</f>
        <v>0</v>
      </c>
      <c r="N28" s="107">
        <f>IF(L28&lt;'Motore 2023'!$H$28,Ripartizione!L28,'Motore 2023'!$H$28)</f>
        <v>0</v>
      </c>
      <c r="O28" s="107">
        <f>IF(M28&lt;'Motore 2022_'!$H$28,Ripartizione!M28,'Motore 2022_'!$H$28)</f>
        <v>0</v>
      </c>
      <c r="P28" s="107">
        <f t="shared" ref="P28:P91" si="17">N28*$D$14</f>
        <v>0</v>
      </c>
      <c r="Q28" s="107">
        <f t="shared" ref="Q28:Q91" si="18">O28*$D$13</f>
        <v>0</v>
      </c>
      <c r="R28" s="107">
        <f>ROUND(P28*'Motore 2023'!$E$28,2)</f>
        <v>0</v>
      </c>
      <c r="S28" s="107">
        <f>ROUND(Q28*'Motore 2022_'!$E$28,2)</f>
        <v>0</v>
      </c>
      <c r="T28" s="107">
        <f>IF((L28-N28)&lt;'Motore 2023'!$H$29,(L28-N28),'Motore 2023'!$H$29)</f>
        <v>0</v>
      </c>
      <c r="U28" s="107">
        <f>IF((M28-O28)&lt;'Motore 2022_'!$H$29,(M28-O28),'Motore 2022_'!$H$29)</f>
        <v>0</v>
      </c>
      <c r="V28" s="107">
        <f t="shared" ref="V28:V91" si="19">T28*$D$14</f>
        <v>0</v>
      </c>
      <c r="W28" s="107">
        <f t="shared" ref="W28:W91" si="20">U28*$D$13</f>
        <v>0</v>
      </c>
      <c r="X28" s="107">
        <f>ROUND(V28*'Motore 2023'!$E$29,2)</f>
        <v>0</v>
      </c>
      <c r="Y28" s="107">
        <f>ROUND(W28*'Motore 2022_'!$E$29,2)</f>
        <v>0</v>
      </c>
      <c r="Z28" s="107">
        <f>IF(L28-N28-T28&lt;'Motore 2023'!$H$30,(Ripartizione!L28-Ripartizione!N28-Ripartizione!T28),'Motore 2023'!$H$30)</f>
        <v>0</v>
      </c>
      <c r="AA28" s="107">
        <f>IF(M28-O28-U28&lt;'Motore 2022_'!$H$30,(Ripartizione!M28-Ripartizione!O28-Ripartizione!U28),'Motore 2022_'!$H$30)</f>
        <v>0</v>
      </c>
      <c r="AB28" s="107">
        <f t="shared" ref="AB28:AB91" si="21">Z28*$D$14</f>
        <v>0</v>
      </c>
      <c r="AC28" s="107">
        <f t="shared" ref="AC28:AC91" si="22">AA28*$D$13</f>
        <v>0</v>
      </c>
      <c r="AD28" s="107">
        <f>ROUND(AB28*'Motore 2023'!$E$30,2)</f>
        <v>0</v>
      </c>
      <c r="AE28" s="107">
        <f>ROUND(AC28*'Motore 2022_'!$E$30,2)</f>
        <v>0</v>
      </c>
      <c r="AF28" s="107">
        <f>IF((L28-N28-T28-Z28)&lt;'Motore 2023'!$H$31, (L28-N28-T28-Z28),'Motore 2023'!$H$31)</f>
        <v>0</v>
      </c>
      <c r="AG28" s="107">
        <f>IF((M28-O28-U28-AA28)&lt;'Motore 2022_'!$H$31, (M28-O28-U28-AA28),'Motore 2022_'!$H$31)</f>
        <v>0</v>
      </c>
      <c r="AH28" s="107">
        <f t="shared" ref="AH28:AH91" si="23">AF28*$D$14</f>
        <v>0</v>
      </c>
      <c r="AI28" s="107">
        <f t="shared" ref="AI28:AI91" si="24">AG28*$D$13</f>
        <v>0</v>
      </c>
      <c r="AJ28" s="107">
        <f>ROUND(AH28*'Motore 2023'!$E$31,2)</f>
        <v>0</v>
      </c>
      <c r="AK28" s="107">
        <f>ROUND(AI28*'Motore 2022_'!$E$31,2)</f>
        <v>0</v>
      </c>
      <c r="AL28" s="107">
        <f t="shared" ref="AL28:AL91" si="25">(L28-N28-T28-Z28-AF28)</f>
        <v>0</v>
      </c>
      <c r="AM28" s="107">
        <f t="shared" ref="AM28:AM91" si="26">(M28-O28-U28-AA28-AG28)</f>
        <v>0</v>
      </c>
      <c r="AN28" s="107">
        <f t="shared" ref="AN28:AN91" si="27">AL28*$D$14</f>
        <v>0</v>
      </c>
      <c r="AO28" s="107">
        <f t="shared" ref="AO28:AO91" si="28">AM28*$D$13</f>
        <v>0</v>
      </c>
      <c r="AP28" s="107">
        <f>ROUND(AN28*'Motore 2023'!$E$32,2)</f>
        <v>0</v>
      </c>
      <c r="AQ28" s="107">
        <f>ROUND(AO28*'Motore 2022_'!$E$32,2)</f>
        <v>0</v>
      </c>
      <c r="AR28" s="118">
        <f t="shared" ref="AR28:AR91" si="29">IF(B28&lt;&gt;0,((R28*B28)+(S28*E28)),R28+S28)</f>
        <v>0</v>
      </c>
      <c r="AS28" s="119">
        <f t="shared" ref="AS28:AS91" si="30">IF(B28&lt;&gt;0,((B28*X28)+(E28*Y28)), X28+Y28)</f>
        <v>0</v>
      </c>
      <c r="AT28" s="119">
        <f t="shared" ref="AT28:AT91" si="31">IF(B28&lt;&gt;0,((AD28*B28)+(AE28*E28)),AD28+AE28)</f>
        <v>0</v>
      </c>
      <c r="AU28" s="119">
        <f t="shared" ref="AU28:AU91" si="32">IF(B28&lt;&gt;0,((B28*AJ28)+(E28*AK28)), AJ28+AK28)</f>
        <v>0</v>
      </c>
      <c r="AV28" s="119">
        <f t="shared" ref="AV28:AV91" si="33">IF(B28&lt;&gt;0,((B28*AP28)+(E28*AQ28)), AP28+AQ28)</f>
        <v>0</v>
      </c>
      <c r="AW28" s="119">
        <f t="shared" ref="AW28:AW91" si="34">SUM(AR28:AV28)</f>
        <v>0</v>
      </c>
      <c r="AX28" s="119">
        <f t="shared" ref="AX28:AX91" si="35">AW28+(AW28*10%)</f>
        <v>0</v>
      </c>
      <c r="AY28" s="119">
        <f>IF($C$17="SI",((C28*'Motore 2023'!$B$35) + (D28*'Motore 2022_'!$B$35)),0)</f>
        <v>0</v>
      </c>
      <c r="AZ28" s="119">
        <f t="shared" ref="AZ28:AZ91" si="36">AY28+(AY28*10%)</f>
        <v>0</v>
      </c>
      <c r="BA28" s="120">
        <f>IF($C$17="SI",(((C28*'Motore 2023'!$B$38))+((D28*'Motore 2022_'!$B$38))),0)</f>
        <v>0</v>
      </c>
      <c r="BB28" s="119">
        <f t="shared" ref="BB28:BB91" si="37">BA28+(BA28*10%)</f>
        <v>0</v>
      </c>
      <c r="BC28" s="121">
        <f t="shared" ref="BC28:BC91" si="38">BE28+BF28</f>
        <v>0</v>
      </c>
      <c r="BD28" s="122">
        <f t="shared" ref="BD28:BD91" si="39">BG28+BH28</f>
        <v>0</v>
      </c>
      <c r="BE28" s="122">
        <f>IF($C$17="SI",(C28*3*('Motore 2023'!$B$41+'Motore 2023'!$B$42+'Motore 2023'!$B$43+'Motore 2023'!$B$44)),(C28*1*('Motore 2023'!$B$41+'Motore 2023'!$B$42+'Motore 2023'!$B$43+'Motore 2023'!$B$44)))</f>
        <v>0</v>
      </c>
      <c r="BF28" s="122">
        <f>IF($C$17="SI",(D28*3*('Motore 2022_'!$B$41+'Motore 2022_'!$B$42+'Motore 2022_'!$B$43+'Motore 2022_'!$B$44)),(D28*1*('Motore 2022_'!$B$41+'Motore 2022_'!$B$42+'Motore 2022_'!$B$43+'Motore 2022_'!$B$44)))</f>
        <v>0</v>
      </c>
      <c r="BG28" s="122">
        <f>IF($C$17="SI",(C28*3*('Motore 2023'!$B$41+'Motore 2023'!$B$42+'Motore 2023'!$B$43+'Motore 2023'!$B$44))+((C28*3*('Motore 2023'!$B$41+'Motore 2023'!$B$42+'Motore 2023'!$B$43+'Motore 2023'!$B$44))*10%),(C28*1*('Motore 2023'!$B$41+'Motore 2023'!$B$42+'Motore 2023'!$B$43+'Motore 2023'!$B$44))+((C28*1*('Motore 2023'!$B$41+'Motore 2023'!$B$42+'Motore 2023'!$B$43+'Motore 2023'!$B$44))*10%))</f>
        <v>0</v>
      </c>
      <c r="BH28" s="122">
        <f>IF($C$17="SI",(D28*3*('Motore 2022_'!$B$41+'Motore 2022_'!$B$42+'Motore 2022_'!$D$43+'Motore 2022_'!$B$44))+((D28*3*('Motore 2022_'!$B$41+'Motore 2022_'!$B$42+'Motore 2022_'!$D$43+'Motore 2022_'!$B$44))*10%),(D28*1*('Motore 2022_'!$B$41+'Motore 2022_'!$B$42+'Motore 2022_'!$D$43+'Motore 2022_'!$B$44))+((D28*1*('Motore 2022_'!$B$41+'Motore 2022_'!$B$42+'Motore 2022_'!$D$43+'Motore 2022_'!$B$44))*10%))</f>
        <v>0</v>
      </c>
      <c r="BI28" s="122">
        <f t="shared" ref="BI28:BI91" si="40">BM28+BN28</f>
        <v>0</v>
      </c>
      <c r="BJ28" s="123">
        <f t="shared" ref="BJ28:BJ91" si="41">BK28+BL28</f>
        <v>0</v>
      </c>
      <c r="BK28" s="123">
        <f>IF(I28&lt;&gt;0,IF($C$17="SI",((('Motore 2023'!$B$47+'Motore 2023'!$B$50+'Motore 2023'!$B$53)/365)*$D$14)+(((('Motore 2023'!$B$47+'Motore 2023'!$B$50+'Motore 2022_'!$B$53)/365)*$D$14)*10%),(('Motore 2023'!$B$53/365)*$D$14)+(('Motore 2023'!$B$53/365)*$D$14)*10%),0)</f>
        <v>0</v>
      </c>
      <c r="BL28" s="123">
        <f>IF(I28&lt;&gt;0,IF($C$17="SI",((('Motore 2022_'!$B$47+'Motore 2022_'!$B$50+'Motore 2022_'!$B$53)/365)*$D$13)+(((('Motore 2022_'!$B$47+'Motore 2022_'!$B$50+'Motore 2022_'!$B$53)/365)*$D$13)*10%),(('Motore 2022_'!$B$53/365)*$D$13)+(('Motore 2022_'!$B$53/365)*$D$13)*10%),0)</f>
        <v>0</v>
      </c>
      <c r="BM28" s="123">
        <f>IF(I28&lt;&gt;0,IF($C$17="SI",((('Motore 2023'!$B$47+'Motore 2023'!$B$50+'Motore 2023'!$B$53)/365)*$D$14),(('Motore 2023'!$B$53/365)*$D$14)),0)</f>
        <v>0</v>
      </c>
      <c r="BN28" s="123">
        <f>IF(I28&lt;&gt;0,IF($C$17="SI",((('Motore 2022_'!$B$47+'Motore 2022_'!$B$50+'Motore 2022_'!$B$53)/365)*$D$13),(('Motore 2022_'!$B$53/365)*$D$13)),0)</f>
        <v>0</v>
      </c>
      <c r="BO28" s="122">
        <f t="shared" ref="BO28:BO91" si="42">AW28+AY28+BA28+BC28+BI28</f>
        <v>0</v>
      </c>
      <c r="BP28" s="124">
        <f t="shared" ref="BP28:BP91" si="43">BO28+(BO28*10%)</f>
        <v>0</v>
      </c>
      <c r="BQ28" s="42"/>
    </row>
    <row r="29" spans="1:70" x14ac:dyDescent="0.3">
      <c r="A29" s="66" t="s">
        <v>0</v>
      </c>
      <c r="B29" s="51">
        <v>0</v>
      </c>
      <c r="C29" s="51">
        <v>0</v>
      </c>
      <c r="D29" s="51">
        <v>0</v>
      </c>
      <c r="E29" s="51">
        <f t="shared" si="9"/>
        <v>4</v>
      </c>
      <c r="F29" s="51">
        <f t="shared" si="10"/>
        <v>0</v>
      </c>
      <c r="G29" s="55" t="s">
        <v>8</v>
      </c>
      <c r="H29" s="63">
        <f t="shared" si="11"/>
        <v>0</v>
      </c>
      <c r="I29" s="63">
        <f t="shared" si="12"/>
        <v>0</v>
      </c>
      <c r="J29" s="64">
        <f t="shared" si="13"/>
        <v>0</v>
      </c>
      <c r="K29" s="65">
        <f t="shared" si="14"/>
        <v>0</v>
      </c>
      <c r="L29" s="65">
        <f t="shared" si="15"/>
        <v>0</v>
      </c>
      <c r="M29" s="65">
        <f t="shared" si="16"/>
        <v>0</v>
      </c>
      <c r="N29" s="107">
        <f>IF(L29&lt;'Motore 2023'!$H$28,Ripartizione!L29,'Motore 2023'!$H$28)</f>
        <v>0</v>
      </c>
      <c r="O29" s="107">
        <f>IF(M29&lt;'Motore 2022_'!$H$28,Ripartizione!M29,'Motore 2022_'!$H$28)</f>
        <v>0</v>
      </c>
      <c r="P29" s="107">
        <f t="shared" si="17"/>
        <v>0</v>
      </c>
      <c r="Q29" s="107">
        <f t="shared" si="18"/>
        <v>0</v>
      </c>
      <c r="R29" s="107">
        <f>ROUND(P29*'Motore 2023'!$E$28,2)</f>
        <v>0</v>
      </c>
      <c r="S29" s="107">
        <f>ROUND(Q29*'Motore 2022_'!$E$28,2)</f>
        <v>0</v>
      </c>
      <c r="T29" s="107">
        <f>IF((L29-N29)&lt;'Motore 2023'!$H$29,(L29-N29),'Motore 2023'!$H$29)</f>
        <v>0</v>
      </c>
      <c r="U29" s="107">
        <f>IF((M29-O29)&lt;'Motore 2022_'!$H$29,(M29-O29),'Motore 2022_'!$H$29)</f>
        <v>0</v>
      </c>
      <c r="V29" s="107">
        <f t="shared" si="19"/>
        <v>0</v>
      </c>
      <c r="W29" s="107">
        <f t="shared" si="20"/>
        <v>0</v>
      </c>
      <c r="X29" s="107">
        <f>ROUND(V29*'Motore 2023'!$E$29,2)</f>
        <v>0</v>
      </c>
      <c r="Y29" s="107">
        <f>ROUND(W29*'Motore 2022_'!$E$29,2)</f>
        <v>0</v>
      </c>
      <c r="Z29" s="107">
        <f>IF(L29-N29-T29&lt;'Motore 2023'!$H$30,(Ripartizione!L29-Ripartizione!N29-Ripartizione!T29),'Motore 2023'!$H$30)</f>
        <v>0</v>
      </c>
      <c r="AA29" s="107">
        <f>IF(M29-O29-U29&lt;'Motore 2022_'!$H$30,(Ripartizione!M29-Ripartizione!O29-Ripartizione!U29),'Motore 2022_'!$H$30)</f>
        <v>0</v>
      </c>
      <c r="AB29" s="107">
        <f t="shared" si="21"/>
        <v>0</v>
      </c>
      <c r="AC29" s="107">
        <f t="shared" si="22"/>
        <v>0</v>
      </c>
      <c r="AD29" s="107">
        <f>ROUND(AB29*'Motore 2023'!$E$30,2)</f>
        <v>0</v>
      </c>
      <c r="AE29" s="107">
        <f>ROUND(AC29*'Motore 2022_'!$E$30,2)</f>
        <v>0</v>
      </c>
      <c r="AF29" s="107">
        <f>IF((L29-N29-T29-Z29)&lt;'Motore 2023'!$H$31, (L29-N29-T29-Z29),'Motore 2023'!$H$31)</f>
        <v>0</v>
      </c>
      <c r="AG29" s="107">
        <f>IF((M29-O29-U29-AA29)&lt;'Motore 2022_'!$H$31, (M29-O29-U29-AA29),'Motore 2022_'!$H$31)</f>
        <v>0</v>
      </c>
      <c r="AH29" s="107">
        <f t="shared" si="23"/>
        <v>0</v>
      </c>
      <c r="AI29" s="107">
        <f t="shared" si="24"/>
        <v>0</v>
      </c>
      <c r="AJ29" s="107">
        <f>ROUND(AH29*'Motore 2023'!$E$31,2)</f>
        <v>0</v>
      </c>
      <c r="AK29" s="107">
        <f>ROUND(AI29*'Motore 2022_'!$E$31,2)</f>
        <v>0</v>
      </c>
      <c r="AL29" s="107">
        <f t="shared" si="25"/>
        <v>0</v>
      </c>
      <c r="AM29" s="107">
        <f t="shared" si="26"/>
        <v>0</v>
      </c>
      <c r="AN29" s="107">
        <f t="shared" si="27"/>
        <v>0</v>
      </c>
      <c r="AO29" s="107">
        <f t="shared" si="28"/>
        <v>0</v>
      </c>
      <c r="AP29" s="107">
        <f>ROUND(AN29*'Motore 2023'!$E$32,2)</f>
        <v>0</v>
      </c>
      <c r="AQ29" s="107">
        <f>ROUND(AO29*'Motore 2022_'!$E$32,2)</f>
        <v>0</v>
      </c>
      <c r="AR29" s="118">
        <f t="shared" si="29"/>
        <v>0</v>
      </c>
      <c r="AS29" s="119">
        <f t="shared" si="30"/>
        <v>0</v>
      </c>
      <c r="AT29" s="119">
        <f t="shared" si="31"/>
        <v>0</v>
      </c>
      <c r="AU29" s="119">
        <f t="shared" si="32"/>
        <v>0</v>
      </c>
      <c r="AV29" s="119">
        <f t="shared" si="33"/>
        <v>0</v>
      </c>
      <c r="AW29" s="119">
        <f t="shared" si="34"/>
        <v>0</v>
      </c>
      <c r="AX29" s="119">
        <f t="shared" si="35"/>
        <v>0</v>
      </c>
      <c r="AY29" s="119">
        <f>IF($C$17="SI",((C29*'Motore 2023'!$B$35) + (D29*'Motore 2022_'!$B$35)),0)</f>
        <v>0</v>
      </c>
      <c r="AZ29" s="119">
        <f t="shared" si="36"/>
        <v>0</v>
      </c>
      <c r="BA29" s="120">
        <f>IF($C$17="SI",(((C29*'Motore 2023'!$B$38))+((D29*'Motore 2022_'!$B$38))),0)</f>
        <v>0</v>
      </c>
      <c r="BB29" s="119">
        <f t="shared" si="37"/>
        <v>0</v>
      </c>
      <c r="BC29" s="121">
        <f t="shared" si="38"/>
        <v>0</v>
      </c>
      <c r="BD29" s="122">
        <f t="shared" si="39"/>
        <v>0</v>
      </c>
      <c r="BE29" s="122">
        <f>IF($C$17="SI",(C29*3*('Motore 2023'!$B$41+'Motore 2023'!$B$42+'Motore 2023'!$B$43+'Motore 2023'!$B$44)),(C29*1*('Motore 2023'!$B$41+'Motore 2023'!$B$42+'Motore 2023'!$B$43+'Motore 2023'!$B$44)))</f>
        <v>0</v>
      </c>
      <c r="BF29" s="122">
        <f>IF($C$17="SI",(D29*3*('Motore 2022_'!$B$41+'Motore 2022_'!$B$42+'Motore 2022_'!$B$43+'Motore 2022_'!$B$44)),(D29*1*('Motore 2022_'!$B$41+'Motore 2022_'!$B$42+'Motore 2022_'!$B$43+'Motore 2022_'!$B$44)))</f>
        <v>0</v>
      </c>
      <c r="BG29" s="122">
        <f>IF($C$17="SI",(C29*3*('Motore 2023'!$B$41+'Motore 2023'!$B$42+'Motore 2023'!$B$43+'Motore 2023'!$B$44))+((C29*3*('Motore 2023'!$B$41+'Motore 2023'!$B$42+'Motore 2023'!$B$43+'Motore 2023'!$B$44))*10%),(C29*1*('Motore 2023'!$B$41+'Motore 2023'!$B$42+'Motore 2023'!$B$43+'Motore 2023'!$B$44))+((C29*1*('Motore 2023'!$B$41+'Motore 2023'!$B$42+'Motore 2023'!$B$43+'Motore 2023'!$B$44))*10%))</f>
        <v>0</v>
      </c>
      <c r="BH29" s="122">
        <f>IF($C$17="SI",(D29*3*('Motore 2022_'!$B$41+'Motore 2022_'!$B$42+'Motore 2022_'!$D$43+'Motore 2022_'!$B$44))+((D29*3*('Motore 2022_'!$B$41+'Motore 2022_'!$B$42+'Motore 2022_'!$D$43+'Motore 2022_'!$B$44))*10%),(D29*1*('Motore 2022_'!$B$41+'Motore 2022_'!$B$42+'Motore 2022_'!$D$43+'Motore 2022_'!$B$44))+((D29*1*('Motore 2022_'!$B$41+'Motore 2022_'!$B$42+'Motore 2022_'!$D$43+'Motore 2022_'!$B$44))*10%))</f>
        <v>0</v>
      </c>
      <c r="BI29" s="122">
        <f t="shared" si="40"/>
        <v>0</v>
      </c>
      <c r="BJ29" s="123">
        <f t="shared" si="41"/>
        <v>0</v>
      </c>
      <c r="BK29" s="123">
        <f>IF(I29&lt;&gt;0,IF($C$17="SI",((('Motore 2023'!$B$47+'Motore 2023'!$B$50+'Motore 2023'!$B$53)/365)*$D$14)+(((('Motore 2023'!$B$47+'Motore 2023'!$B$50+'Motore 2022_'!$B$53)/365)*$D$14)*10%),(('Motore 2023'!$B$53/365)*$D$14)+(('Motore 2023'!$B$53/365)*$D$14)*10%),0)</f>
        <v>0</v>
      </c>
      <c r="BL29" s="123">
        <f>IF(I29&lt;&gt;0,IF($C$17="SI",((('Motore 2022_'!$B$47+'Motore 2022_'!$B$50+'Motore 2022_'!$B$53)/365)*$D$13)+(((('Motore 2022_'!$B$47+'Motore 2022_'!$B$50+'Motore 2022_'!$B$53)/365)*$D$13)*10%),(('Motore 2022_'!$B$53/365)*$D$13)+(('Motore 2022_'!$B$53/365)*$D$13)*10%),0)</f>
        <v>0</v>
      </c>
      <c r="BM29" s="123">
        <f>IF(I29&lt;&gt;0,IF($C$17="SI",((('Motore 2023'!$B$47+'Motore 2023'!$B$50+'Motore 2023'!$B$53)/365)*$D$14),(('Motore 2023'!$B$53/365)*$D$14)),0)</f>
        <v>0</v>
      </c>
      <c r="BN29" s="123">
        <f>IF(I29&lt;&gt;0,IF($C$17="SI",((('Motore 2022_'!$B$47+'Motore 2022_'!$B$50+'Motore 2022_'!$B$53)/365)*$D$13),(('Motore 2022_'!$B$53/365)*$D$13)),0)</f>
        <v>0</v>
      </c>
      <c r="BO29" s="122">
        <f t="shared" si="42"/>
        <v>0</v>
      </c>
      <c r="BP29" s="124">
        <f t="shared" si="43"/>
        <v>0</v>
      </c>
      <c r="BQ29" s="42"/>
    </row>
    <row r="30" spans="1:70" x14ac:dyDescent="0.3">
      <c r="A30" s="66" t="s">
        <v>1</v>
      </c>
      <c r="B30" s="51">
        <v>0</v>
      </c>
      <c r="C30" s="51">
        <v>0</v>
      </c>
      <c r="D30" s="51">
        <v>0</v>
      </c>
      <c r="E30" s="51">
        <f t="shared" si="9"/>
        <v>4</v>
      </c>
      <c r="F30" s="51">
        <f t="shared" si="10"/>
        <v>0</v>
      </c>
      <c r="G30" s="55" t="s">
        <v>8</v>
      </c>
      <c r="H30" s="63">
        <f t="shared" si="11"/>
        <v>0</v>
      </c>
      <c r="I30" s="63">
        <f t="shared" si="12"/>
        <v>0</v>
      </c>
      <c r="J30" s="64">
        <f t="shared" si="13"/>
        <v>0</v>
      </c>
      <c r="K30" s="65">
        <f t="shared" si="14"/>
        <v>0</v>
      </c>
      <c r="L30" s="65">
        <f t="shared" si="15"/>
        <v>0</v>
      </c>
      <c r="M30" s="65">
        <f t="shared" si="16"/>
        <v>0</v>
      </c>
      <c r="N30" s="107">
        <f>IF(L30&lt;'Motore 2023'!$H$28,Ripartizione!L30,'Motore 2023'!$H$28)</f>
        <v>0</v>
      </c>
      <c r="O30" s="107">
        <f>IF(M30&lt;'Motore 2022_'!$H$28,Ripartizione!M30,'Motore 2022_'!$H$28)</f>
        <v>0</v>
      </c>
      <c r="P30" s="107">
        <f t="shared" si="17"/>
        <v>0</v>
      </c>
      <c r="Q30" s="107">
        <f t="shared" si="18"/>
        <v>0</v>
      </c>
      <c r="R30" s="107">
        <f>ROUND(P30*'Motore 2023'!$E$28,2)</f>
        <v>0</v>
      </c>
      <c r="S30" s="107">
        <f>ROUND(Q30*'Motore 2022_'!$E$28,2)</f>
        <v>0</v>
      </c>
      <c r="T30" s="107">
        <f>IF((L30-N30)&lt;'Motore 2023'!$H$29,(L30-N30),'Motore 2023'!$H$29)</f>
        <v>0</v>
      </c>
      <c r="U30" s="107">
        <f>IF((M30-O30)&lt;'Motore 2022_'!$H$29,(M30-O30),'Motore 2022_'!$H$29)</f>
        <v>0</v>
      </c>
      <c r="V30" s="107">
        <f t="shared" si="19"/>
        <v>0</v>
      </c>
      <c r="W30" s="107">
        <f t="shared" si="20"/>
        <v>0</v>
      </c>
      <c r="X30" s="107">
        <f>ROUND(V30*'Motore 2023'!$E$29,2)</f>
        <v>0</v>
      </c>
      <c r="Y30" s="107">
        <f>ROUND(W30*'Motore 2022_'!$E$29,2)</f>
        <v>0</v>
      </c>
      <c r="Z30" s="107">
        <f>IF(L30-N30-T30&lt;'Motore 2023'!$H$30,(Ripartizione!L30-Ripartizione!N30-Ripartizione!T30),'Motore 2023'!$H$30)</f>
        <v>0</v>
      </c>
      <c r="AA30" s="107">
        <f>IF(M30-O30-U30&lt;'Motore 2022_'!$H$30,(Ripartizione!M30-Ripartizione!O30-Ripartizione!U30),'Motore 2022_'!$H$30)</f>
        <v>0</v>
      </c>
      <c r="AB30" s="107">
        <f t="shared" si="21"/>
        <v>0</v>
      </c>
      <c r="AC30" s="107">
        <f t="shared" si="22"/>
        <v>0</v>
      </c>
      <c r="AD30" s="107">
        <f>ROUND(AB30*'Motore 2023'!$E$30,2)</f>
        <v>0</v>
      </c>
      <c r="AE30" s="107">
        <f>ROUND(AC30*'Motore 2022_'!$E$30,2)</f>
        <v>0</v>
      </c>
      <c r="AF30" s="107">
        <f>IF((L30-N30-T30-Z30)&lt;'Motore 2023'!$H$31, (L30-N30-T30-Z30),'Motore 2023'!$H$31)</f>
        <v>0</v>
      </c>
      <c r="AG30" s="107">
        <f>IF((M30-O30-U30-AA30)&lt;'Motore 2022_'!$H$31, (M30-O30-U30-AA30),'Motore 2022_'!$H$31)</f>
        <v>0</v>
      </c>
      <c r="AH30" s="107">
        <f t="shared" si="23"/>
        <v>0</v>
      </c>
      <c r="AI30" s="107">
        <f t="shared" si="24"/>
        <v>0</v>
      </c>
      <c r="AJ30" s="107">
        <f>ROUND(AH30*'Motore 2023'!$E$31,2)</f>
        <v>0</v>
      </c>
      <c r="AK30" s="107">
        <f>ROUND(AI30*'Motore 2022_'!$E$31,2)</f>
        <v>0</v>
      </c>
      <c r="AL30" s="107">
        <f t="shared" si="25"/>
        <v>0</v>
      </c>
      <c r="AM30" s="107">
        <f t="shared" si="26"/>
        <v>0</v>
      </c>
      <c r="AN30" s="107">
        <f t="shared" si="27"/>
        <v>0</v>
      </c>
      <c r="AO30" s="107">
        <f t="shared" si="28"/>
        <v>0</v>
      </c>
      <c r="AP30" s="107">
        <f>ROUND(AN30*'Motore 2023'!$E$32,2)</f>
        <v>0</v>
      </c>
      <c r="AQ30" s="107">
        <f>ROUND(AO30*'Motore 2022_'!$E$32,2)</f>
        <v>0</v>
      </c>
      <c r="AR30" s="118">
        <f t="shared" si="29"/>
        <v>0</v>
      </c>
      <c r="AS30" s="119">
        <f t="shared" si="30"/>
        <v>0</v>
      </c>
      <c r="AT30" s="119">
        <f t="shared" si="31"/>
        <v>0</v>
      </c>
      <c r="AU30" s="119">
        <f t="shared" si="32"/>
        <v>0</v>
      </c>
      <c r="AV30" s="119">
        <f t="shared" si="33"/>
        <v>0</v>
      </c>
      <c r="AW30" s="119">
        <f t="shared" si="34"/>
        <v>0</v>
      </c>
      <c r="AX30" s="119">
        <f t="shared" si="35"/>
        <v>0</v>
      </c>
      <c r="AY30" s="119">
        <f>IF($C$17="SI",((C30*'Motore 2023'!$B$35) + (D30*'Motore 2022_'!$B$35)),0)</f>
        <v>0</v>
      </c>
      <c r="AZ30" s="119">
        <f t="shared" si="36"/>
        <v>0</v>
      </c>
      <c r="BA30" s="120">
        <f>IF($C$17="SI",(((C30*'Motore 2023'!$B$38))+((D30*'Motore 2022_'!$B$38))),0)</f>
        <v>0</v>
      </c>
      <c r="BB30" s="119">
        <f t="shared" si="37"/>
        <v>0</v>
      </c>
      <c r="BC30" s="121">
        <f t="shared" si="38"/>
        <v>0</v>
      </c>
      <c r="BD30" s="122">
        <f t="shared" si="39"/>
        <v>0</v>
      </c>
      <c r="BE30" s="122">
        <f>IF($C$17="SI",(C30*3*('Motore 2023'!$B$41+'Motore 2023'!$B$42+'Motore 2023'!$B$43+'Motore 2023'!$B$44)),(C30*1*('Motore 2023'!$B$41+'Motore 2023'!$B$42+'Motore 2023'!$B$43+'Motore 2023'!$B$44)))</f>
        <v>0</v>
      </c>
      <c r="BF30" s="122">
        <f>IF($C$17="SI",(D30*3*('Motore 2022_'!$B$41+'Motore 2022_'!$B$42+'Motore 2022_'!$B$43+'Motore 2022_'!$B$44)),(D30*1*('Motore 2022_'!$B$41+'Motore 2022_'!$B$42+'Motore 2022_'!$B$43+'Motore 2022_'!$B$44)))</f>
        <v>0</v>
      </c>
      <c r="BG30" s="122">
        <f>IF($C$17="SI",(C30*3*('Motore 2023'!$B$41+'Motore 2023'!$B$42+'Motore 2023'!$B$43+'Motore 2023'!$B$44))+((C30*3*('Motore 2023'!$B$41+'Motore 2023'!$B$42+'Motore 2023'!$B$43+'Motore 2023'!$B$44))*10%),(C30*1*('Motore 2023'!$B$41+'Motore 2023'!$B$42+'Motore 2023'!$B$43+'Motore 2023'!$B$44))+((C30*1*('Motore 2023'!$B$41+'Motore 2023'!$B$42+'Motore 2023'!$B$43+'Motore 2023'!$B$44))*10%))</f>
        <v>0</v>
      </c>
      <c r="BH30" s="122">
        <f>IF($C$17="SI",(D30*3*('Motore 2022_'!$B$41+'Motore 2022_'!$B$42+'Motore 2022_'!$D$43+'Motore 2022_'!$B$44))+((D30*3*('Motore 2022_'!$B$41+'Motore 2022_'!$B$42+'Motore 2022_'!$D$43+'Motore 2022_'!$B$44))*10%),(D30*1*('Motore 2022_'!$B$41+'Motore 2022_'!$B$42+'Motore 2022_'!$D$43+'Motore 2022_'!$B$44))+((D30*1*('Motore 2022_'!$B$41+'Motore 2022_'!$B$42+'Motore 2022_'!$D$43+'Motore 2022_'!$B$44))*10%))</f>
        <v>0</v>
      </c>
      <c r="BI30" s="122">
        <f t="shared" si="40"/>
        <v>0</v>
      </c>
      <c r="BJ30" s="123">
        <f t="shared" si="41"/>
        <v>0</v>
      </c>
      <c r="BK30" s="123">
        <f>IF(I30&lt;&gt;0,IF($C$17="SI",((('Motore 2023'!$B$47+'Motore 2023'!$B$50+'Motore 2023'!$B$53)/365)*$D$14)+(((('Motore 2023'!$B$47+'Motore 2023'!$B$50+'Motore 2022_'!$B$53)/365)*$D$14)*10%),(('Motore 2023'!$B$53/365)*$D$14)+(('Motore 2023'!$B$53/365)*$D$14)*10%),0)</f>
        <v>0</v>
      </c>
      <c r="BL30" s="123">
        <f>IF(I30&lt;&gt;0,IF($C$17="SI",((('Motore 2022_'!$B$47+'Motore 2022_'!$B$50+'Motore 2022_'!$B$53)/365)*$D$13)+(((('Motore 2022_'!$B$47+'Motore 2022_'!$B$50+'Motore 2022_'!$B$53)/365)*$D$13)*10%),(('Motore 2022_'!$B$53/365)*$D$13)+(('Motore 2022_'!$B$53/365)*$D$13)*10%),0)</f>
        <v>0</v>
      </c>
      <c r="BM30" s="123">
        <f>IF(I30&lt;&gt;0,IF($C$17="SI",((('Motore 2023'!$B$47+'Motore 2023'!$B$50+'Motore 2023'!$B$53)/365)*$D$14),(('Motore 2023'!$B$53/365)*$D$14)),0)</f>
        <v>0</v>
      </c>
      <c r="BN30" s="123">
        <f>IF(I30&lt;&gt;0,IF($C$17="SI",((('Motore 2022_'!$B$47+'Motore 2022_'!$B$50+'Motore 2022_'!$B$53)/365)*$D$13),(('Motore 2022_'!$B$53/365)*$D$13)),0)</f>
        <v>0</v>
      </c>
      <c r="BO30" s="122">
        <f t="shared" si="42"/>
        <v>0</v>
      </c>
      <c r="BP30" s="124">
        <f t="shared" si="43"/>
        <v>0</v>
      </c>
      <c r="BQ30" s="42"/>
    </row>
    <row r="31" spans="1:70" x14ac:dyDescent="0.3">
      <c r="A31" s="66" t="s">
        <v>2</v>
      </c>
      <c r="B31" s="51">
        <v>0</v>
      </c>
      <c r="C31" s="51">
        <v>0</v>
      </c>
      <c r="D31" s="51">
        <v>0</v>
      </c>
      <c r="E31" s="51">
        <f t="shared" si="9"/>
        <v>4</v>
      </c>
      <c r="F31" s="51">
        <f t="shared" si="10"/>
        <v>0</v>
      </c>
      <c r="G31" s="55" t="s">
        <v>8</v>
      </c>
      <c r="H31" s="63">
        <f t="shared" si="11"/>
        <v>0</v>
      </c>
      <c r="I31" s="63">
        <f t="shared" si="12"/>
        <v>0</v>
      </c>
      <c r="J31" s="64">
        <f t="shared" si="13"/>
        <v>0</v>
      </c>
      <c r="K31" s="65">
        <f t="shared" si="14"/>
        <v>0</v>
      </c>
      <c r="L31" s="65">
        <f t="shared" si="15"/>
        <v>0</v>
      </c>
      <c r="M31" s="65">
        <f t="shared" si="16"/>
        <v>0</v>
      </c>
      <c r="N31" s="107">
        <f>IF(L31&lt;'Motore 2023'!$H$28,Ripartizione!L31,'Motore 2023'!$H$28)</f>
        <v>0</v>
      </c>
      <c r="O31" s="107">
        <f>IF(M31&lt;'Motore 2022_'!$H$28,Ripartizione!M31,'Motore 2022_'!$H$28)</f>
        <v>0</v>
      </c>
      <c r="P31" s="107">
        <f t="shared" si="17"/>
        <v>0</v>
      </c>
      <c r="Q31" s="107">
        <f t="shared" si="18"/>
        <v>0</v>
      </c>
      <c r="R31" s="107">
        <f>ROUND(P31*'Motore 2023'!$E$28,2)</f>
        <v>0</v>
      </c>
      <c r="S31" s="107">
        <f>ROUND(Q31*'Motore 2022_'!$E$28,2)</f>
        <v>0</v>
      </c>
      <c r="T31" s="107">
        <f>IF((L31-N31)&lt;'Motore 2023'!$H$29,(L31-N31),'Motore 2023'!$H$29)</f>
        <v>0</v>
      </c>
      <c r="U31" s="107">
        <f>IF((M31-O31)&lt;'Motore 2022_'!$H$29,(M31-O31),'Motore 2022_'!$H$29)</f>
        <v>0</v>
      </c>
      <c r="V31" s="107">
        <f t="shared" si="19"/>
        <v>0</v>
      </c>
      <c r="W31" s="107">
        <f t="shared" si="20"/>
        <v>0</v>
      </c>
      <c r="X31" s="107">
        <f>ROUND(V31*'Motore 2023'!$E$29,2)</f>
        <v>0</v>
      </c>
      <c r="Y31" s="107">
        <f>ROUND(W31*'Motore 2022_'!$E$29,2)</f>
        <v>0</v>
      </c>
      <c r="Z31" s="107">
        <f>IF(L31-N31-T31&lt;'Motore 2023'!$H$30,(Ripartizione!L31-Ripartizione!N31-Ripartizione!T31),'Motore 2023'!$H$30)</f>
        <v>0</v>
      </c>
      <c r="AA31" s="107">
        <f>IF(M31-O31-U31&lt;'Motore 2022_'!$H$30,(Ripartizione!M31-Ripartizione!O31-Ripartizione!U31),'Motore 2022_'!$H$30)</f>
        <v>0</v>
      </c>
      <c r="AB31" s="107">
        <f t="shared" si="21"/>
        <v>0</v>
      </c>
      <c r="AC31" s="107">
        <f t="shared" si="22"/>
        <v>0</v>
      </c>
      <c r="AD31" s="107">
        <f>ROUND(AB31*'Motore 2023'!$E$30,2)</f>
        <v>0</v>
      </c>
      <c r="AE31" s="107">
        <f>ROUND(AC31*'Motore 2022_'!$E$30,2)</f>
        <v>0</v>
      </c>
      <c r="AF31" s="107">
        <f>IF((L31-N31-T31-Z31)&lt;'Motore 2023'!$H$31, (L31-N31-T31-Z31),'Motore 2023'!$H$31)</f>
        <v>0</v>
      </c>
      <c r="AG31" s="107">
        <f>IF((M31-O31-U31-AA31)&lt;'Motore 2022_'!$H$31, (M31-O31-U31-AA31),'Motore 2022_'!$H$31)</f>
        <v>0</v>
      </c>
      <c r="AH31" s="107">
        <f t="shared" si="23"/>
        <v>0</v>
      </c>
      <c r="AI31" s="107">
        <f t="shared" si="24"/>
        <v>0</v>
      </c>
      <c r="AJ31" s="107">
        <f>ROUND(AH31*'Motore 2023'!$E$31,2)</f>
        <v>0</v>
      </c>
      <c r="AK31" s="107">
        <f>ROUND(AI31*'Motore 2022_'!$E$31,2)</f>
        <v>0</v>
      </c>
      <c r="AL31" s="107">
        <f t="shared" si="25"/>
        <v>0</v>
      </c>
      <c r="AM31" s="107">
        <f t="shared" si="26"/>
        <v>0</v>
      </c>
      <c r="AN31" s="107">
        <f t="shared" si="27"/>
        <v>0</v>
      </c>
      <c r="AO31" s="107">
        <f t="shared" si="28"/>
        <v>0</v>
      </c>
      <c r="AP31" s="107">
        <f>ROUND(AN31*'Motore 2023'!$E$32,2)</f>
        <v>0</v>
      </c>
      <c r="AQ31" s="107">
        <f>ROUND(AO31*'Motore 2022_'!$E$32,2)</f>
        <v>0</v>
      </c>
      <c r="AR31" s="118">
        <f t="shared" si="29"/>
        <v>0</v>
      </c>
      <c r="AS31" s="119">
        <f t="shared" si="30"/>
        <v>0</v>
      </c>
      <c r="AT31" s="119">
        <f t="shared" si="31"/>
        <v>0</v>
      </c>
      <c r="AU31" s="119">
        <f t="shared" si="32"/>
        <v>0</v>
      </c>
      <c r="AV31" s="119">
        <f t="shared" si="33"/>
        <v>0</v>
      </c>
      <c r="AW31" s="119">
        <f t="shared" si="34"/>
        <v>0</v>
      </c>
      <c r="AX31" s="119">
        <f t="shared" si="35"/>
        <v>0</v>
      </c>
      <c r="AY31" s="119">
        <f>IF($C$17="SI",((C31*'Motore 2023'!$B$35) + (D31*'Motore 2022_'!$B$35)),0)</f>
        <v>0</v>
      </c>
      <c r="AZ31" s="119">
        <f t="shared" si="36"/>
        <v>0</v>
      </c>
      <c r="BA31" s="120">
        <f>IF($C$17="SI",(((C31*'Motore 2023'!$B$38))+((D31*'Motore 2022_'!$B$38))),0)</f>
        <v>0</v>
      </c>
      <c r="BB31" s="119">
        <f t="shared" si="37"/>
        <v>0</v>
      </c>
      <c r="BC31" s="121">
        <f t="shared" si="38"/>
        <v>0</v>
      </c>
      <c r="BD31" s="122">
        <f t="shared" si="39"/>
        <v>0</v>
      </c>
      <c r="BE31" s="122">
        <f>IF($C$17="SI",(C31*3*('Motore 2023'!$B$41+'Motore 2023'!$B$42+'Motore 2023'!$B$43+'Motore 2023'!$B$44)),(C31*1*('Motore 2023'!$B$41+'Motore 2023'!$B$42+'Motore 2023'!$B$43+'Motore 2023'!$B$44)))</f>
        <v>0</v>
      </c>
      <c r="BF31" s="122">
        <f>IF($C$17="SI",(D31*3*('Motore 2022_'!$B$41+'Motore 2022_'!$B$42+'Motore 2022_'!$B$43+'Motore 2022_'!$B$44)),(D31*1*('Motore 2022_'!$B$41+'Motore 2022_'!$B$42+'Motore 2022_'!$B$43+'Motore 2022_'!$B$44)))</f>
        <v>0</v>
      </c>
      <c r="BG31" s="122">
        <f>IF($C$17="SI",(C31*3*('Motore 2023'!$B$41+'Motore 2023'!$B$42+'Motore 2023'!$B$43+'Motore 2023'!$B$44))+((C31*3*('Motore 2023'!$B$41+'Motore 2023'!$B$42+'Motore 2023'!$B$43+'Motore 2023'!$B$44))*10%),(C31*1*('Motore 2023'!$B$41+'Motore 2023'!$B$42+'Motore 2023'!$B$43+'Motore 2023'!$B$44))+((C31*1*('Motore 2023'!$B$41+'Motore 2023'!$B$42+'Motore 2023'!$B$43+'Motore 2023'!$B$44))*10%))</f>
        <v>0</v>
      </c>
      <c r="BH31" s="122">
        <f>IF($C$17="SI",(D31*3*('Motore 2022_'!$B$41+'Motore 2022_'!$B$42+'Motore 2022_'!$D$43+'Motore 2022_'!$B$44))+((D31*3*('Motore 2022_'!$B$41+'Motore 2022_'!$B$42+'Motore 2022_'!$D$43+'Motore 2022_'!$B$44))*10%),(D31*1*('Motore 2022_'!$B$41+'Motore 2022_'!$B$42+'Motore 2022_'!$D$43+'Motore 2022_'!$B$44))+((D31*1*('Motore 2022_'!$B$41+'Motore 2022_'!$B$42+'Motore 2022_'!$D$43+'Motore 2022_'!$B$44))*10%))</f>
        <v>0</v>
      </c>
      <c r="BI31" s="122">
        <f t="shared" si="40"/>
        <v>0</v>
      </c>
      <c r="BJ31" s="123">
        <f t="shared" si="41"/>
        <v>0</v>
      </c>
      <c r="BK31" s="123">
        <f>IF(I31&lt;&gt;0,IF($C$17="SI",((('Motore 2023'!$B$47+'Motore 2023'!$B$50+'Motore 2023'!$B$53)/365)*$D$14)+(((('Motore 2023'!$B$47+'Motore 2023'!$B$50+'Motore 2022_'!$B$53)/365)*$D$14)*10%),(('Motore 2023'!$B$53/365)*$D$14)+(('Motore 2023'!$B$53/365)*$D$14)*10%),0)</f>
        <v>0</v>
      </c>
      <c r="BL31" s="123">
        <f>IF(I31&lt;&gt;0,IF($C$17="SI",((('Motore 2022_'!$B$47+'Motore 2022_'!$B$50+'Motore 2022_'!$B$53)/365)*$D$13)+(((('Motore 2022_'!$B$47+'Motore 2022_'!$B$50+'Motore 2022_'!$B$53)/365)*$D$13)*10%),(('Motore 2022_'!$B$53/365)*$D$13)+(('Motore 2022_'!$B$53/365)*$D$13)*10%),0)</f>
        <v>0</v>
      </c>
      <c r="BM31" s="123">
        <f>IF(I31&lt;&gt;0,IF($C$17="SI",((('Motore 2023'!$B$47+'Motore 2023'!$B$50+'Motore 2023'!$B$53)/365)*$D$14),(('Motore 2023'!$B$53/365)*$D$14)),0)</f>
        <v>0</v>
      </c>
      <c r="BN31" s="123">
        <f>IF(I31&lt;&gt;0,IF($C$17="SI",((('Motore 2022_'!$B$47+'Motore 2022_'!$B$50+'Motore 2022_'!$B$53)/365)*$D$13),(('Motore 2022_'!$B$53/365)*$D$13)),0)</f>
        <v>0</v>
      </c>
      <c r="BO31" s="122">
        <f t="shared" si="42"/>
        <v>0</v>
      </c>
      <c r="BP31" s="124">
        <f t="shared" si="43"/>
        <v>0</v>
      </c>
      <c r="BQ31" s="42"/>
    </row>
    <row r="32" spans="1:70" x14ac:dyDescent="0.3">
      <c r="A32" s="66" t="s">
        <v>3</v>
      </c>
      <c r="B32" s="51">
        <v>0</v>
      </c>
      <c r="C32" s="51">
        <v>0</v>
      </c>
      <c r="D32" s="51">
        <v>0</v>
      </c>
      <c r="E32" s="51">
        <f t="shared" si="9"/>
        <v>4</v>
      </c>
      <c r="F32" s="51">
        <f t="shared" si="10"/>
        <v>0</v>
      </c>
      <c r="G32" s="55" t="s">
        <v>8</v>
      </c>
      <c r="H32" s="63">
        <f t="shared" si="11"/>
        <v>0</v>
      </c>
      <c r="I32" s="63">
        <f t="shared" si="12"/>
        <v>0</v>
      </c>
      <c r="J32" s="64">
        <f t="shared" si="13"/>
        <v>0</v>
      </c>
      <c r="K32" s="65">
        <f t="shared" si="14"/>
        <v>0</v>
      </c>
      <c r="L32" s="65">
        <f t="shared" si="15"/>
        <v>0</v>
      </c>
      <c r="M32" s="65">
        <f t="shared" si="16"/>
        <v>0</v>
      </c>
      <c r="N32" s="107">
        <f>IF(L32&lt;'Motore 2023'!$H$28,Ripartizione!L32,'Motore 2023'!$H$28)</f>
        <v>0</v>
      </c>
      <c r="O32" s="107">
        <f>IF(M32&lt;'Motore 2022_'!$H$28,Ripartizione!M32,'Motore 2022_'!$H$28)</f>
        <v>0</v>
      </c>
      <c r="P32" s="107">
        <f t="shared" si="17"/>
        <v>0</v>
      </c>
      <c r="Q32" s="107">
        <f t="shared" si="18"/>
        <v>0</v>
      </c>
      <c r="R32" s="107">
        <f>ROUND(P32*'Motore 2023'!$E$28,2)</f>
        <v>0</v>
      </c>
      <c r="S32" s="107">
        <f>ROUND(Q32*'Motore 2022_'!$E$28,2)</f>
        <v>0</v>
      </c>
      <c r="T32" s="107">
        <f>IF((L32-N32)&lt;'Motore 2023'!$H$29,(L32-N32),'Motore 2023'!$H$29)</f>
        <v>0</v>
      </c>
      <c r="U32" s="107">
        <f>IF((M32-O32)&lt;'Motore 2022_'!$H$29,(M32-O32),'Motore 2022_'!$H$29)</f>
        <v>0</v>
      </c>
      <c r="V32" s="107">
        <f t="shared" si="19"/>
        <v>0</v>
      </c>
      <c r="W32" s="107">
        <f t="shared" si="20"/>
        <v>0</v>
      </c>
      <c r="X32" s="107">
        <f>ROUND(V32*'Motore 2023'!$E$29,2)</f>
        <v>0</v>
      </c>
      <c r="Y32" s="107">
        <f>ROUND(W32*'Motore 2022_'!$E$29,2)</f>
        <v>0</v>
      </c>
      <c r="Z32" s="107">
        <f>IF(L32-N32-T32&lt;'Motore 2023'!$H$30,(Ripartizione!L32-Ripartizione!N32-Ripartizione!T32),'Motore 2023'!$H$30)</f>
        <v>0</v>
      </c>
      <c r="AA32" s="107">
        <f>IF(M32-O32-U32&lt;'Motore 2022_'!$H$30,(Ripartizione!M32-Ripartizione!O32-Ripartizione!U32),'Motore 2022_'!$H$30)</f>
        <v>0</v>
      </c>
      <c r="AB32" s="107">
        <f t="shared" si="21"/>
        <v>0</v>
      </c>
      <c r="AC32" s="107">
        <f t="shared" si="22"/>
        <v>0</v>
      </c>
      <c r="AD32" s="107">
        <f>ROUND(AB32*'Motore 2023'!$E$30,2)</f>
        <v>0</v>
      </c>
      <c r="AE32" s="107">
        <f>ROUND(AC32*'Motore 2022_'!$E$30,2)</f>
        <v>0</v>
      </c>
      <c r="AF32" s="107">
        <f>IF((L32-N32-T32-Z32)&lt;'Motore 2023'!$H$31, (L32-N32-T32-Z32),'Motore 2023'!$H$31)</f>
        <v>0</v>
      </c>
      <c r="AG32" s="107">
        <f>IF((M32-O32-U32-AA32)&lt;'Motore 2022_'!$H$31, (M32-O32-U32-AA32),'Motore 2022_'!$H$31)</f>
        <v>0</v>
      </c>
      <c r="AH32" s="107">
        <f t="shared" si="23"/>
        <v>0</v>
      </c>
      <c r="AI32" s="107">
        <f t="shared" si="24"/>
        <v>0</v>
      </c>
      <c r="AJ32" s="107">
        <f>ROUND(AH32*'Motore 2023'!$E$31,2)</f>
        <v>0</v>
      </c>
      <c r="AK32" s="107">
        <f>ROUND(AI32*'Motore 2022_'!$E$31,2)</f>
        <v>0</v>
      </c>
      <c r="AL32" s="107">
        <f t="shared" si="25"/>
        <v>0</v>
      </c>
      <c r="AM32" s="107">
        <f t="shared" si="26"/>
        <v>0</v>
      </c>
      <c r="AN32" s="107">
        <f t="shared" si="27"/>
        <v>0</v>
      </c>
      <c r="AO32" s="107">
        <f t="shared" si="28"/>
        <v>0</v>
      </c>
      <c r="AP32" s="107">
        <f>ROUND(AN32*'Motore 2023'!$E$32,2)</f>
        <v>0</v>
      </c>
      <c r="AQ32" s="107">
        <f>ROUND(AO32*'Motore 2022_'!$E$32,2)</f>
        <v>0</v>
      </c>
      <c r="AR32" s="118">
        <f t="shared" si="29"/>
        <v>0</v>
      </c>
      <c r="AS32" s="119">
        <f t="shared" si="30"/>
        <v>0</v>
      </c>
      <c r="AT32" s="119">
        <f t="shared" si="31"/>
        <v>0</v>
      </c>
      <c r="AU32" s="119">
        <f t="shared" si="32"/>
        <v>0</v>
      </c>
      <c r="AV32" s="119">
        <f t="shared" si="33"/>
        <v>0</v>
      </c>
      <c r="AW32" s="119">
        <f t="shared" si="34"/>
        <v>0</v>
      </c>
      <c r="AX32" s="119">
        <f t="shared" si="35"/>
        <v>0</v>
      </c>
      <c r="AY32" s="119">
        <f>IF($C$17="SI",((C32*'Motore 2023'!$B$35) + (D32*'Motore 2022_'!$B$35)),0)</f>
        <v>0</v>
      </c>
      <c r="AZ32" s="119">
        <f t="shared" si="36"/>
        <v>0</v>
      </c>
      <c r="BA32" s="120">
        <f>IF($C$17="SI",(((C32*'Motore 2023'!$B$38))+((D32*'Motore 2022_'!$B$38))),0)</f>
        <v>0</v>
      </c>
      <c r="BB32" s="119">
        <f t="shared" si="37"/>
        <v>0</v>
      </c>
      <c r="BC32" s="121">
        <f t="shared" si="38"/>
        <v>0</v>
      </c>
      <c r="BD32" s="122">
        <f t="shared" si="39"/>
        <v>0</v>
      </c>
      <c r="BE32" s="122">
        <f>IF($C$17="SI",(C32*3*('Motore 2023'!$B$41+'Motore 2023'!$B$42+'Motore 2023'!$B$43+'Motore 2023'!$B$44)),(C32*1*('Motore 2023'!$B$41+'Motore 2023'!$B$42+'Motore 2023'!$B$43+'Motore 2023'!$B$44)))</f>
        <v>0</v>
      </c>
      <c r="BF32" s="122">
        <f>IF($C$17="SI",(D32*3*('Motore 2022_'!$B$41+'Motore 2022_'!$B$42+'Motore 2022_'!$B$43+'Motore 2022_'!$B$44)),(D32*1*('Motore 2022_'!$B$41+'Motore 2022_'!$B$42+'Motore 2022_'!$B$43+'Motore 2022_'!$B$44)))</f>
        <v>0</v>
      </c>
      <c r="BG32" s="122">
        <f>IF($C$17="SI",(C32*3*('Motore 2023'!$B$41+'Motore 2023'!$B$42+'Motore 2023'!$B$43+'Motore 2023'!$B$44))+((C32*3*('Motore 2023'!$B$41+'Motore 2023'!$B$42+'Motore 2023'!$B$43+'Motore 2023'!$B$44))*10%),(C32*1*('Motore 2023'!$B$41+'Motore 2023'!$B$42+'Motore 2023'!$B$43+'Motore 2023'!$B$44))+((C32*1*('Motore 2023'!$B$41+'Motore 2023'!$B$42+'Motore 2023'!$B$43+'Motore 2023'!$B$44))*10%))</f>
        <v>0</v>
      </c>
      <c r="BH32" s="122">
        <f>IF($C$17="SI",(D32*3*('Motore 2022_'!$B$41+'Motore 2022_'!$B$42+'Motore 2022_'!$D$43+'Motore 2022_'!$B$44))+((D32*3*('Motore 2022_'!$B$41+'Motore 2022_'!$B$42+'Motore 2022_'!$D$43+'Motore 2022_'!$B$44))*10%),(D32*1*('Motore 2022_'!$B$41+'Motore 2022_'!$B$42+'Motore 2022_'!$D$43+'Motore 2022_'!$B$44))+((D32*1*('Motore 2022_'!$B$41+'Motore 2022_'!$B$42+'Motore 2022_'!$D$43+'Motore 2022_'!$B$44))*10%))</f>
        <v>0</v>
      </c>
      <c r="BI32" s="122">
        <f t="shared" si="40"/>
        <v>0</v>
      </c>
      <c r="BJ32" s="123">
        <f t="shared" si="41"/>
        <v>0</v>
      </c>
      <c r="BK32" s="123">
        <f>IF(I32&lt;&gt;0,IF($C$17="SI",((('Motore 2023'!$B$47+'Motore 2023'!$B$50+'Motore 2023'!$B$53)/365)*$D$14)+(((('Motore 2023'!$B$47+'Motore 2023'!$B$50+'Motore 2022_'!$B$53)/365)*$D$14)*10%),(('Motore 2023'!$B$53/365)*$D$14)+(('Motore 2023'!$B$53/365)*$D$14)*10%),0)</f>
        <v>0</v>
      </c>
      <c r="BL32" s="123">
        <f>IF(I32&lt;&gt;0,IF($C$17="SI",((('Motore 2022_'!$B$47+'Motore 2022_'!$B$50+'Motore 2022_'!$B$53)/365)*$D$13)+(((('Motore 2022_'!$B$47+'Motore 2022_'!$B$50+'Motore 2022_'!$B$53)/365)*$D$13)*10%),(('Motore 2022_'!$B$53/365)*$D$13)+(('Motore 2022_'!$B$53/365)*$D$13)*10%),0)</f>
        <v>0</v>
      </c>
      <c r="BM32" s="123">
        <f>IF(I32&lt;&gt;0,IF($C$17="SI",((('Motore 2023'!$B$47+'Motore 2023'!$B$50+'Motore 2023'!$B$53)/365)*$D$14),(('Motore 2023'!$B$53/365)*$D$14)),0)</f>
        <v>0</v>
      </c>
      <c r="BN32" s="123">
        <f>IF(I32&lt;&gt;0,IF($C$17="SI",((('Motore 2022_'!$B$47+'Motore 2022_'!$B$50+'Motore 2022_'!$B$53)/365)*$D$13),(('Motore 2022_'!$B$53/365)*$D$13)),0)</f>
        <v>0</v>
      </c>
      <c r="BO32" s="122">
        <f t="shared" si="42"/>
        <v>0</v>
      </c>
      <c r="BP32" s="124">
        <f t="shared" si="43"/>
        <v>0</v>
      </c>
      <c r="BQ32" s="42"/>
    </row>
    <row r="33" spans="1:69" x14ac:dyDescent="0.3">
      <c r="A33" s="66" t="s">
        <v>4</v>
      </c>
      <c r="B33" s="51">
        <v>0</v>
      </c>
      <c r="C33" s="51">
        <v>0</v>
      </c>
      <c r="D33" s="51">
        <v>0</v>
      </c>
      <c r="E33" s="51">
        <f t="shared" si="9"/>
        <v>4</v>
      </c>
      <c r="F33" s="51">
        <f t="shared" si="10"/>
        <v>0</v>
      </c>
      <c r="G33" s="55" t="s">
        <v>8</v>
      </c>
      <c r="H33" s="63">
        <f t="shared" si="11"/>
        <v>0</v>
      </c>
      <c r="I33" s="63">
        <f t="shared" si="12"/>
        <v>0</v>
      </c>
      <c r="J33" s="64">
        <f t="shared" si="13"/>
        <v>0</v>
      </c>
      <c r="K33" s="65">
        <f t="shared" si="14"/>
        <v>0</v>
      </c>
      <c r="L33" s="65">
        <f t="shared" si="15"/>
        <v>0</v>
      </c>
      <c r="M33" s="65">
        <f t="shared" si="16"/>
        <v>0</v>
      </c>
      <c r="N33" s="107">
        <f>IF(L33&lt;'Motore 2023'!$H$28,Ripartizione!L33,'Motore 2023'!$H$28)</f>
        <v>0</v>
      </c>
      <c r="O33" s="107">
        <f>IF(M33&lt;'Motore 2022_'!$H$28,Ripartizione!M33,'Motore 2022_'!$H$28)</f>
        <v>0</v>
      </c>
      <c r="P33" s="107">
        <f t="shared" si="17"/>
        <v>0</v>
      </c>
      <c r="Q33" s="107">
        <f t="shared" si="18"/>
        <v>0</v>
      </c>
      <c r="R33" s="107">
        <f>ROUND(P33*'Motore 2023'!$E$28,2)</f>
        <v>0</v>
      </c>
      <c r="S33" s="107">
        <f>ROUND(Q33*'Motore 2022_'!$E$28,2)</f>
        <v>0</v>
      </c>
      <c r="T33" s="107">
        <f>IF((L33-N33)&lt;'Motore 2023'!$H$29,(L33-N33),'Motore 2023'!$H$29)</f>
        <v>0</v>
      </c>
      <c r="U33" s="107">
        <f>IF((M33-O33)&lt;'Motore 2022_'!$H$29,(M33-O33),'Motore 2022_'!$H$29)</f>
        <v>0</v>
      </c>
      <c r="V33" s="107">
        <f t="shared" si="19"/>
        <v>0</v>
      </c>
      <c r="W33" s="107">
        <f t="shared" si="20"/>
        <v>0</v>
      </c>
      <c r="X33" s="107">
        <f>ROUND(V33*'Motore 2023'!$E$29,2)</f>
        <v>0</v>
      </c>
      <c r="Y33" s="107">
        <f>ROUND(W33*'Motore 2022_'!$E$29,2)</f>
        <v>0</v>
      </c>
      <c r="Z33" s="107">
        <f>IF(L33-N33-T33&lt;'Motore 2023'!$H$30,(Ripartizione!L33-Ripartizione!N33-Ripartizione!T33),'Motore 2023'!$H$30)</f>
        <v>0</v>
      </c>
      <c r="AA33" s="107">
        <f>IF(M33-O33-U33&lt;'Motore 2022_'!$H$30,(Ripartizione!M33-Ripartizione!O33-Ripartizione!U33),'Motore 2022_'!$H$30)</f>
        <v>0</v>
      </c>
      <c r="AB33" s="107">
        <f t="shared" si="21"/>
        <v>0</v>
      </c>
      <c r="AC33" s="107">
        <f t="shared" si="22"/>
        <v>0</v>
      </c>
      <c r="AD33" s="107">
        <f>ROUND(AB33*'Motore 2023'!$E$30,2)</f>
        <v>0</v>
      </c>
      <c r="AE33" s="107">
        <f>ROUND(AC33*'Motore 2022_'!$E$30,2)</f>
        <v>0</v>
      </c>
      <c r="AF33" s="107">
        <f>IF((L33-N33-T33-Z33)&lt;'Motore 2023'!$H$31, (L33-N33-T33-Z33),'Motore 2023'!$H$31)</f>
        <v>0</v>
      </c>
      <c r="AG33" s="107">
        <f>IF((M33-O33-U33-AA33)&lt;'Motore 2022_'!$H$31, (M33-O33-U33-AA33),'Motore 2022_'!$H$31)</f>
        <v>0</v>
      </c>
      <c r="AH33" s="107">
        <f t="shared" si="23"/>
        <v>0</v>
      </c>
      <c r="AI33" s="107">
        <f t="shared" si="24"/>
        <v>0</v>
      </c>
      <c r="AJ33" s="107">
        <f>ROUND(AH33*'Motore 2023'!$E$31,2)</f>
        <v>0</v>
      </c>
      <c r="AK33" s="107">
        <f>ROUND(AI33*'Motore 2022_'!$E$31,2)</f>
        <v>0</v>
      </c>
      <c r="AL33" s="107">
        <f t="shared" si="25"/>
        <v>0</v>
      </c>
      <c r="AM33" s="107">
        <f t="shared" si="26"/>
        <v>0</v>
      </c>
      <c r="AN33" s="107">
        <f t="shared" si="27"/>
        <v>0</v>
      </c>
      <c r="AO33" s="107">
        <f t="shared" si="28"/>
        <v>0</v>
      </c>
      <c r="AP33" s="107">
        <f>ROUND(AN33*'Motore 2023'!$E$32,2)</f>
        <v>0</v>
      </c>
      <c r="AQ33" s="107">
        <f>ROUND(AO33*'Motore 2022_'!$E$32,2)</f>
        <v>0</v>
      </c>
      <c r="AR33" s="118">
        <f t="shared" si="29"/>
        <v>0</v>
      </c>
      <c r="AS33" s="119">
        <f t="shared" si="30"/>
        <v>0</v>
      </c>
      <c r="AT33" s="119">
        <f t="shared" si="31"/>
        <v>0</v>
      </c>
      <c r="AU33" s="119">
        <f t="shared" si="32"/>
        <v>0</v>
      </c>
      <c r="AV33" s="119">
        <f t="shared" si="33"/>
        <v>0</v>
      </c>
      <c r="AW33" s="119">
        <f t="shared" si="34"/>
        <v>0</v>
      </c>
      <c r="AX33" s="119">
        <f t="shared" si="35"/>
        <v>0</v>
      </c>
      <c r="AY33" s="119">
        <f>IF($C$17="SI",((C33*'Motore 2023'!$B$35) + (D33*'Motore 2022_'!$B$35)),0)</f>
        <v>0</v>
      </c>
      <c r="AZ33" s="119">
        <f t="shared" si="36"/>
        <v>0</v>
      </c>
      <c r="BA33" s="120">
        <f>IF($C$17="SI",(((C33*'Motore 2023'!$B$38))+((D33*'Motore 2022_'!$B$38))),0)</f>
        <v>0</v>
      </c>
      <c r="BB33" s="119">
        <f t="shared" si="37"/>
        <v>0</v>
      </c>
      <c r="BC33" s="121">
        <f t="shared" si="38"/>
        <v>0</v>
      </c>
      <c r="BD33" s="122">
        <f t="shared" si="39"/>
        <v>0</v>
      </c>
      <c r="BE33" s="122">
        <f>IF($C$17="SI",(C33*3*('Motore 2023'!$B$41+'Motore 2023'!$B$42+'Motore 2023'!$B$43+'Motore 2023'!$B$44)),(C33*1*('Motore 2023'!$B$41+'Motore 2023'!$B$42+'Motore 2023'!$B$43+'Motore 2023'!$B$44)))</f>
        <v>0</v>
      </c>
      <c r="BF33" s="122">
        <f>IF($C$17="SI",(D33*3*('Motore 2022_'!$B$41+'Motore 2022_'!$B$42+'Motore 2022_'!$B$43+'Motore 2022_'!$B$44)),(D33*1*('Motore 2022_'!$B$41+'Motore 2022_'!$B$42+'Motore 2022_'!$B$43+'Motore 2022_'!$B$44)))</f>
        <v>0</v>
      </c>
      <c r="BG33" s="122">
        <f>IF($C$17="SI",(C33*3*('Motore 2023'!$B$41+'Motore 2023'!$B$42+'Motore 2023'!$B$43+'Motore 2023'!$B$44))+((C33*3*('Motore 2023'!$B$41+'Motore 2023'!$B$42+'Motore 2023'!$B$43+'Motore 2023'!$B$44))*10%),(C33*1*('Motore 2023'!$B$41+'Motore 2023'!$B$42+'Motore 2023'!$B$43+'Motore 2023'!$B$44))+((C33*1*('Motore 2023'!$B$41+'Motore 2023'!$B$42+'Motore 2023'!$B$43+'Motore 2023'!$B$44))*10%))</f>
        <v>0</v>
      </c>
      <c r="BH33" s="122">
        <f>IF($C$17="SI",(D33*3*('Motore 2022_'!$B$41+'Motore 2022_'!$B$42+'Motore 2022_'!$D$43+'Motore 2022_'!$B$44))+((D33*3*('Motore 2022_'!$B$41+'Motore 2022_'!$B$42+'Motore 2022_'!$D$43+'Motore 2022_'!$B$44))*10%),(D33*1*('Motore 2022_'!$B$41+'Motore 2022_'!$B$42+'Motore 2022_'!$D$43+'Motore 2022_'!$B$44))+((D33*1*('Motore 2022_'!$B$41+'Motore 2022_'!$B$42+'Motore 2022_'!$D$43+'Motore 2022_'!$B$44))*10%))</f>
        <v>0</v>
      </c>
      <c r="BI33" s="122">
        <f t="shared" si="40"/>
        <v>0</v>
      </c>
      <c r="BJ33" s="123">
        <f t="shared" si="41"/>
        <v>0</v>
      </c>
      <c r="BK33" s="123">
        <f>IF(I33&lt;&gt;0,IF($C$17="SI",((('Motore 2023'!$B$47+'Motore 2023'!$B$50+'Motore 2023'!$B$53)/365)*$D$14)+(((('Motore 2023'!$B$47+'Motore 2023'!$B$50+'Motore 2022_'!$B$53)/365)*$D$14)*10%),(('Motore 2023'!$B$53/365)*$D$14)+(('Motore 2023'!$B$53/365)*$D$14)*10%),0)</f>
        <v>0</v>
      </c>
      <c r="BL33" s="123">
        <f>IF(I33&lt;&gt;0,IF($C$17="SI",((('Motore 2022_'!$B$47+'Motore 2022_'!$B$50+'Motore 2022_'!$B$53)/365)*$D$13)+(((('Motore 2022_'!$B$47+'Motore 2022_'!$B$50+'Motore 2022_'!$B$53)/365)*$D$13)*10%),(('Motore 2022_'!$B$53/365)*$D$13)+(('Motore 2022_'!$B$53/365)*$D$13)*10%),0)</f>
        <v>0</v>
      </c>
      <c r="BM33" s="123">
        <f>IF(I33&lt;&gt;0,IF($C$17="SI",((('Motore 2023'!$B$47+'Motore 2023'!$B$50+'Motore 2023'!$B$53)/365)*$D$14),(('Motore 2023'!$B$53/365)*$D$14)),0)</f>
        <v>0</v>
      </c>
      <c r="BN33" s="123">
        <f>IF(I33&lt;&gt;0,IF($C$17="SI",((('Motore 2022_'!$B$47+'Motore 2022_'!$B$50+'Motore 2022_'!$B$53)/365)*$D$13),(('Motore 2022_'!$B$53/365)*$D$13)),0)</f>
        <v>0</v>
      </c>
      <c r="BO33" s="122">
        <f t="shared" si="42"/>
        <v>0</v>
      </c>
      <c r="BP33" s="124">
        <f t="shared" si="43"/>
        <v>0</v>
      </c>
      <c r="BQ33" s="42"/>
    </row>
    <row r="34" spans="1:69" x14ac:dyDescent="0.3">
      <c r="A34" s="66" t="s">
        <v>5</v>
      </c>
      <c r="B34" s="51">
        <v>0</v>
      </c>
      <c r="C34" s="51">
        <v>0</v>
      </c>
      <c r="D34" s="51">
        <v>0</v>
      </c>
      <c r="E34" s="51">
        <f t="shared" si="9"/>
        <v>4</v>
      </c>
      <c r="F34" s="51">
        <f t="shared" si="10"/>
        <v>0</v>
      </c>
      <c r="G34" s="55" t="s">
        <v>8</v>
      </c>
      <c r="H34" s="63">
        <f t="shared" si="11"/>
        <v>0</v>
      </c>
      <c r="I34" s="63">
        <f t="shared" si="12"/>
        <v>0</v>
      </c>
      <c r="J34" s="64">
        <f t="shared" si="13"/>
        <v>0</v>
      </c>
      <c r="K34" s="65">
        <f t="shared" si="14"/>
        <v>0</v>
      </c>
      <c r="L34" s="65">
        <f t="shared" si="15"/>
        <v>0</v>
      </c>
      <c r="M34" s="65">
        <f t="shared" si="16"/>
        <v>0</v>
      </c>
      <c r="N34" s="107">
        <f>IF(L34&lt;'Motore 2023'!$H$28,Ripartizione!L34,'Motore 2023'!$H$28)</f>
        <v>0</v>
      </c>
      <c r="O34" s="107">
        <f>IF(M34&lt;'Motore 2022_'!$H$28,Ripartizione!M34,'Motore 2022_'!$H$28)</f>
        <v>0</v>
      </c>
      <c r="P34" s="107">
        <f t="shared" si="17"/>
        <v>0</v>
      </c>
      <c r="Q34" s="107">
        <f t="shared" si="18"/>
        <v>0</v>
      </c>
      <c r="R34" s="107">
        <f>ROUND(P34*'Motore 2023'!$E$28,2)</f>
        <v>0</v>
      </c>
      <c r="S34" s="107">
        <f>ROUND(Q34*'Motore 2022_'!$E$28,2)</f>
        <v>0</v>
      </c>
      <c r="T34" s="107">
        <f>IF((L34-N34)&lt;'Motore 2023'!$H$29,(L34-N34),'Motore 2023'!$H$29)</f>
        <v>0</v>
      </c>
      <c r="U34" s="107">
        <f>IF((M34-O34)&lt;'Motore 2022_'!$H$29,(M34-O34),'Motore 2022_'!$H$29)</f>
        <v>0</v>
      </c>
      <c r="V34" s="107">
        <f t="shared" si="19"/>
        <v>0</v>
      </c>
      <c r="W34" s="107">
        <f t="shared" si="20"/>
        <v>0</v>
      </c>
      <c r="X34" s="107">
        <f>ROUND(V34*'Motore 2023'!$E$29,2)</f>
        <v>0</v>
      </c>
      <c r="Y34" s="107">
        <f>ROUND(W34*'Motore 2022_'!$E$29,2)</f>
        <v>0</v>
      </c>
      <c r="Z34" s="107">
        <f>IF(L34-N34-T34&lt;'Motore 2023'!$H$30,(Ripartizione!L34-Ripartizione!N34-Ripartizione!T34),'Motore 2023'!$H$30)</f>
        <v>0</v>
      </c>
      <c r="AA34" s="107">
        <f>IF(M34-O34-U34&lt;'Motore 2022_'!$H$30,(Ripartizione!M34-Ripartizione!O34-Ripartizione!U34),'Motore 2022_'!$H$30)</f>
        <v>0</v>
      </c>
      <c r="AB34" s="107">
        <f t="shared" si="21"/>
        <v>0</v>
      </c>
      <c r="AC34" s="107">
        <f t="shared" si="22"/>
        <v>0</v>
      </c>
      <c r="AD34" s="107">
        <f>ROUND(AB34*'Motore 2023'!$E$30,2)</f>
        <v>0</v>
      </c>
      <c r="AE34" s="107">
        <f>ROUND(AC34*'Motore 2022_'!$E$30,2)</f>
        <v>0</v>
      </c>
      <c r="AF34" s="107">
        <f>IF((L34-N34-T34-Z34)&lt;'Motore 2023'!$H$31, (L34-N34-T34-Z34),'Motore 2023'!$H$31)</f>
        <v>0</v>
      </c>
      <c r="AG34" s="107">
        <f>IF((M34-O34-U34-AA34)&lt;'Motore 2022_'!$H$31, (M34-O34-U34-AA34),'Motore 2022_'!$H$31)</f>
        <v>0</v>
      </c>
      <c r="AH34" s="107">
        <f t="shared" si="23"/>
        <v>0</v>
      </c>
      <c r="AI34" s="107">
        <f t="shared" si="24"/>
        <v>0</v>
      </c>
      <c r="AJ34" s="107">
        <f>ROUND(AH34*'Motore 2023'!$E$31,2)</f>
        <v>0</v>
      </c>
      <c r="AK34" s="107">
        <f>ROUND(AI34*'Motore 2022_'!$E$31,2)</f>
        <v>0</v>
      </c>
      <c r="AL34" s="107">
        <f t="shared" si="25"/>
        <v>0</v>
      </c>
      <c r="AM34" s="107">
        <f t="shared" si="26"/>
        <v>0</v>
      </c>
      <c r="AN34" s="107">
        <f t="shared" si="27"/>
        <v>0</v>
      </c>
      <c r="AO34" s="107">
        <f t="shared" si="28"/>
        <v>0</v>
      </c>
      <c r="AP34" s="107">
        <f>ROUND(AN34*'Motore 2023'!$E$32,2)</f>
        <v>0</v>
      </c>
      <c r="AQ34" s="107">
        <f>ROUND(AO34*'Motore 2022_'!$E$32,2)</f>
        <v>0</v>
      </c>
      <c r="AR34" s="118">
        <f t="shared" si="29"/>
        <v>0</v>
      </c>
      <c r="AS34" s="119">
        <f t="shared" si="30"/>
        <v>0</v>
      </c>
      <c r="AT34" s="119">
        <f t="shared" si="31"/>
        <v>0</v>
      </c>
      <c r="AU34" s="119">
        <f t="shared" si="32"/>
        <v>0</v>
      </c>
      <c r="AV34" s="119">
        <f t="shared" si="33"/>
        <v>0</v>
      </c>
      <c r="AW34" s="119">
        <f t="shared" si="34"/>
        <v>0</v>
      </c>
      <c r="AX34" s="119">
        <f t="shared" si="35"/>
        <v>0</v>
      </c>
      <c r="AY34" s="119">
        <f>IF($C$17="SI",((C34*'Motore 2023'!$B$35) + (D34*'Motore 2022_'!$B$35)),0)</f>
        <v>0</v>
      </c>
      <c r="AZ34" s="119">
        <f t="shared" si="36"/>
        <v>0</v>
      </c>
      <c r="BA34" s="120">
        <f>IF($C$17="SI",(((C34*'Motore 2023'!$B$38))+((D34*'Motore 2022_'!$B$38))),0)</f>
        <v>0</v>
      </c>
      <c r="BB34" s="119">
        <f t="shared" si="37"/>
        <v>0</v>
      </c>
      <c r="BC34" s="121">
        <f t="shared" si="38"/>
        <v>0</v>
      </c>
      <c r="BD34" s="122">
        <f t="shared" si="39"/>
        <v>0</v>
      </c>
      <c r="BE34" s="122">
        <f>IF($C$17="SI",(C34*3*('Motore 2023'!$B$41+'Motore 2023'!$B$42+'Motore 2023'!$B$43+'Motore 2023'!$B$44)),(C34*1*('Motore 2023'!$B$41+'Motore 2023'!$B$42+'Motore 2023'!$B$43+'Motore 2023'!$B$44)))</f>
        <v>0</v>
      </c>
      <c r="BF34" s="122">
        <f>IF($C$17="SI",(D34*3*('Motore 2022_'!$B$41+'Motore 2022_'!$B$42+'Motore 2022_'!$B$43+'Motore 2022_'!$B$44)),(D34*1*('Motore 2022_'!$B$41+'Motore 2022_'!$B$42+'Motore 2022_'!$B$43+'Motore 2022_'!$B$44)))</f>
        <v>0</v>
      </c>
      <c r="BG34" s="122">
        <f>IF($C$17="SI",(C34*3*('Motore 2023'!$B$41+'Motore 2023'!$B$42+'Motore 2023'!$B$43+'Motore 2023'!$B$44))+((C34*3*('Motore 2023'!$B$41+'Motore 2023'!$B$42+'Motore 2023'!$B$43+'Motore 2023'!$B$44))*10%),(C34*1*('Motore 2023'!$B$41+'Motore 2023'!$B$42+'Motore 2023'!$B$43+'Motore 2023'!$B$44))+((C34*1*('Motore 2023'!$B$41+'Motore 2023'!$B$42+'Motore 2023'!$B$43+'Motore 2023'!$B$44))*10%))</f>
        <v>0</v>
      </c>
      <c r="BH34" s="122">
        <f>IF($C$17="SI",(D34*3*('Motore 2022_'!$B$41+'Motore 2022_'!$B$42+'Motore 2022_'!$D$43+'Motore 2022_'!$B$44))+((D34*3*('Motore 2022_'!$B$41+'Motore 2022_'!$B$42+'Motore 2022_'!$D$43+'Motore 2022_'!$B$44))*10%),(D34*1*('Motore 2022_'!$B$41+'Motore 2022_'!$B$42+'Motore 2022_'!$D$43+'Motore 2022_'!$B$44))+((D34*1*('Motore 2022_'!$B$41+'Motore 2022_'!$B$42+'Motore 2022_'!$D$43+'Motore 2022_'!$B$44))*10%))</f>
        <v>0</v>
      </c>
      <c r="BI34" s="122">
        <f t="shared" si="40"/>
        <v>0</v>
      </c>
      <c r="BJ34" s="123">
        <f t="shared" si="41"/>
        <v>0</v>
      </c>
      <c r="BK34" s="123">
        <f>IF(I34&lt;&gt;0,IF($C$17="SI",((('Motore 2023'!$B$47+'Motore 2023'!$B$50+'Motore 2023'!$B$53)/365)*$D$14)+(((('Motore 2023'!$B$47+'Motore 2023'!$B$50+'Motore 2022_'!$B$53)/365)*$D$14)*10%),(('Motore 2023'!$B$53/365)*$D$14)+(('Motore 2023'!$B$53/365)*$D$14)*10%),0)</f>
        <v>0</v>
      </c>
      <c r="BL34" s="123">
        <f>IF(I34&lt;&gt;0,IF($C$17="SI",((('Motore 2022_'!$B$47+'Motore 2022_'!$B$50+'Motore 2022_'!$B$53)/365)*$D$13)+(((('Motore 2022_'!$B$47+'Motore 2022_'!$B$50+'Motore 2022_'!$B$53)/365)*$D$13)*10%),(('Motore 2022_'!$B$53/365)*$D$13)+(('Motore 2022_'!$B$53/365)*$D$13)*10%),0)</f>
        <v>0</v>
      </c>
      <c r="BM34" s="123">
        <f>IF(I34&lt;&gt;0,IF($C$17="SI",((('Motore 2023'!$B$47+'Motore 2023'!$B$50+'Motore 2023'!$B$53)/365)*$D$14),(('Motore 2023'!$B$53/365)*$D$14)),0)</f>
        <v>0</v>
      </c>
      <c r="BN34" s="123">
        <f>IF(I34&lt;&gt;0,IF($C$17="SI",((('Motore 2022_'!$B$47+'Motore 2022_'!$B$50+'Motore 2022_'!$B$53)/365)*$D$13),(('Motore 2022_'!$B$53/365)*$D$13)),0)</f>
        <v>0</v>
      </c>
      <c r="BO34" s="122">
        <f t="shared" si="42"/>
        <v>0</v>
      </c>
      <c r="BP34" s="124">
        <f t="shared" si="43"/>
        <v>0</v>
      </c>
      <c r="BQ34" s="42"/>
    </row>
    <row r="35" spans="1:69" x14ac:dyDescent="0.3">
      <c r="A35" s="66" t="s">
        <v>6</v>
      </c>
      <c r="B35" s="51">
        <v>0</v>
      </c>
      <c r="C35" s="51">
        <v>0</v>
      </c>
      <c r="D35" s="51">
        <v>0</v>
      </c>
      <c r="E35" s="51">
        <f t="shared" si="9"/>
        <v>4</v>
      </c>
      <c r="F35" s="51">
        <f t="shared" si="10"/>
        <v>0</v>
      </c>
      <c r="G35" s="55" t="s">
        <v>8</v>
      </c>
      <c r="H35" s="63">
        <f t="shared" si="11"/>
        <v>0</v>
      </c>
      <c r="I35" s="63">
        <f t="shared" si="12"/>
        <v>0</v>
      </c>
      <c r="J35" s="64">
        <f t="shared" si="13"/>
        <v>0</v>
      </c>
      <c r="K35" s="65">
        <f t="shared" si="14"/>
        <v>0</v>
      </c>
      <c r="L35" s="65">
        <f t="shared" si="15"/>
        <v>0</v>
      </c>
      <c r="M35" s="65">
        <f t="shared" si="16"/>
        <v>0</v>
      </c>
      <c r="N35" s="107">
        <f>IF(L35&lt;'Motore 2023'!$H$28,Ripartizione!L35,'Motore 2023'!$H$28)</f>
        <v>0</v>
      </c>
      <c r="O35" s="107">
        <f>IF(M35&lt;'Motore 2022_'!$H$28,Ripartizione!M35,'Motore 2022_'!$H$28)</f>
        <v>0</v>
      </c>
      <c r="P35" s="107">
        <f t="shared" si="17"/>
        <v>0</v>
      </c>
      <c r="Q35" s="107">
        <f t="shared" si="18"/>
        <v>0</v>
      </c>
      <c r="R35" s="107">
        <f>ROUND(P35*'Motore 2023'!$E$28,2)</f>
        <v>0</v>
      </c>
      <c r="S35" s="107">
        <f>ROUND(Q35*'Motore 2022_'!$E$28,2)</f>
        <v>0</v>
      </c>
      <c r="T35" s="107">
        <f>IF((L35-N35)&lt;'Motore 2023'!$H$29,(L35-N35),'Motore 2023'!$H$29)</f>
        <v>0</v>
      </c>
      <c r="U35" s="107">
        <f>IF((M35-O35)&lt;'Motore 2022_'!$H$29,(M35-O35),'Motore 2022_'!$H$29)</f>
        <v>0</v>
      </c>
      <c r="V35" s="107">
        <f t="shared" si="19"/>
        <v>0</v>
      </c>
      <c r="W35" s="107">
        <f t="shared" si="20"/>
        <v>0</v>
      </c>
      <c r="X35" s="107">
        <f>ROUND(V35*'Motore 2023'!$E$29,2)</f>
        <v>0</v>
      </c>
      <c r="Y35" s="107">
        <f>ROUND(W35*'Motore 2022_'!$E$29,2)</f>
        <v>0</v>
      </c>
      <c r="Z35" s="107">
        <f>IF(L35-N35-T35&lt;'Motore 2023'!$H$30,(Ripartizione!L35-Ripartizione!N35-Ripartizione!T35),'Motore 2023'!$H$30)</f>
        <v>0</v>
      </c>
      <c r="AA35" s="107">
        <f>IF(M35-O35-U35&lt;'Motore 2022_'!$H$30,(Ripartizione!M35-Ripartizione!O35-Ripartizione!U35),'Motore 2022_'!$H$30)</f>
        <v>0</v>
      </c>
      <c r="AB35" s="107">
        <f t="shared" si="21"/>
        <v>0</v>
      </c>
      <c r="AC35" s="107">
        <f t="shared" si="22"/>
        <v>0</v>
      </c>
      <c r="AD35" s="107">
        <f>ROUND(AB35*'Motore 2023'!$E$30,2)</f>
        <v>0</v>
      </c>
      <c r="AE35" s="107">
        <f>ROUND(AC35*'Motore 2022_'!$E$30,2)</f>
        <v>0</v>
      </c>
      <c r="AF35" s="107">
        <f>IF((L35-N35-T35-Z35)&lt;'Motore 2023'!$H$31, (L35-N35-T35-Z35),'Motore 2023'!$H$31)</f>
        <v>0</v>
      </c>
      <c r="AG35" s="107">
        <f>IF((M35-O35-U35-AA35)&lt;'Motore 2022_'!$H$31, (M35-O35-U35-AA35),'Motore 2022_'!$H$31)</f>
        <v>0</v>
      </c>
      <c r="AH35" s="107">
        <f t="shared" si="23"/>
        <v>0</v>
      </c>
      <c r="AI35" s="107">
        <f t="shared" si="24"/>
        <v>0</v>
      </c>
      <c r="AJ35" s="107">
        <f>ROUND(AH35*'Motore 2023'!$E$31,2)</f>
        <v>0</v>
      </c>
      <c r="AK35" s="107">
        <f>ROUND(AI35*'Motore 2022_'!$E$31,2)</f>
        <v>0</v>
      </c>
      <c r="AL35" s="107">
        <f t="shared" si="25"/>
        <v>0</v>
      </c>
      <c r="AM35" s="107">
        <f t="shared" si="26"/>
        <v>0</v>
      </c>
      <c r="AN35" s="107">
        <f t="shared" si="27"/>
        <v>0</v>
      </c>
      <c r="AO35" s="107">
        <f t="shared" si="28"/>
        <v>0</v>
      </c>
      <c r="AP35" s="107">
        <f>ROUND(AN35*'Motore 2023'!$E$32,2)</f>
        <v>0</v>
      </c>
      <c r="AQ35" s="107">
        <f>ROUND(AO35*'Motore 2022_'!$E$32,2)</f>
        <v>0</v>
      </c>
      <c r="AR35" s="118">
        <f t="shared" si="29"/>
        <v>0</v>
      </c>
      <c r="AS35" s="119">
        <f t="shared" si="30"/>
        <v>0</v>
      </c>
      <c r="AT35" s="119">
        <f t="shared" si="31"/>
        <v>0</v>
      </c>
      <c r="AU35" s="119">
        <f t="shared" si="32"/>
        <v>0</v>
      </c>
      <c r="AV35" s="119">
        <f t="shared" si="33"/>
        <v>0</v>
      </c>
      <c r="AW35" s="119">
        <f t="shared" si="34"/>
        <v>0</v>
      </c>
      <c r="AX35" s="119">
        <f t="shared" si="35"/>
        <v>0</v>
      </c>
      <c r="AY35" s="119">
        <f>IF($C$17="SI",((C35*'Motore 2023'!$B$35) + (D35*'Motore 2022_'!$B$35)),0)</f>
        <v>0</v>
      </c>
      <c r="AZ35" s="119">
        <f t="shared" si="36"/>
        <v>0</v>
      </c>
      <c r="BA35" s="120">
        <f>IF($C$17="SI",(((C35*'Motore 2023'!$B$38))+((D35*'Motore 2022_'!$B$38))),0)</f>
        <v>0</v>
      </c>
      <c r="BB35" s="119">
        <f t="shared" si="37"/>
        <v>0</v>
      </c>
      <c r="BC35" s="121">
        <f t="shared" si="38"/>
        <v>0</v>
      </c>
      <c r="BD35" s="122">
        <f t="shared" si="39"/>
        <v>0</v>
      </c>
      <c r="BE35" s="122">
        <f>IF($C$17="SI",(C35*3*('Motore 2023'!$B$41+'Motore 2023'!$B$42+'Motore 2023'!$B$43+'Motore 2023'!$B$44)),(C35*1*('Motore 2023'!$B$41+'Motore 2023'!$B$42+'Motore 2023'!$B$43+'Motore 2023'!$B$44)))</f>
        <v>0</v>
      </c>
      <c r="BF35" s="122">
        <f>IF($C$17="SI",(D35*3*('Motore 2022_'!$B$41+'Motore 2022_'!$B$42+'Motore 2022_'!$B$43+'Motore 2022_'!$B$44)),(D35*1*('Motore 2022_'!$B$41+'Motore 2022_'!$B$42+'Motore 2022_'!$B$43+'Motore 2022_'!$B$44)))</f>
        <v>0</v>
      </c>
      <c r="BG35" s="122">
        <f>IF($C$17="SI",(C35*3*('Motore 2023'!$B$41+'Motore 2023'!$B$42+'Motore 2023'!$B$43+'Motore 2023'!$B$44))+((C35*3*('Motore 2023'!$B$41+'Motore 2023'!$B$42+'Motore 2023'!$B$43+'Motore 2023'!$B$44))*10%),(C35*1*('Motore 2023'!$B$41+'Motore 2023'!$B$42+'Motore 2023'!$B$43+'Motore 2023'!$B$44))+((C35*1*('Motore 2023'!$B$41+'Motore 2023'!$B$42+'Motore 2023'!$B$43+'Motore 2023'!$B$44))*10%))</f>
        <v>0</v>
      </c>
      <c r="BH35" s="122">
        <f>IF($C$17="SI",(D35*3*('Motore 2022_'!$B$41+'Motore 2022_'!$B$42+'Motore 2022_'!$D$43+'Motore 2022_'!$B$44))+((D35*3*('Motore 2022_'!$B$41+'Motore 2022_'!$B$42+'Motore 2022_'!$D$43+'Motore 2022_'!$B$44))*10%),(D35*1*('Motore 2022_'!$B$41+'Motore 2022_'!$B$42+'Motore 2022_'!$D$43+'Motore 2022_'!$B$44))+((D35*1*('Motore 2022_'!$B$41+'Motore 2022_'!$B$42+'Motore 2022_'!$D$43+'Motore 2022_'!$B$44))*10%))</f>
        <v>0</v>
      </c>
      <c r="BI35" s="122">
        <f t="shared" si="40"/>
        <v>0</v>
      </c>
      <c r="BJ35" s="123">
        <f t="shared" si="41"/>
        <v>0</v>
      </c>
      <c r="BK35" s="123">
        <f>IF(I35&lt;&gt;0,IF($C$17="SI",((('Motore 2023'!$B$47+'Motore 2023'!$B$50+'Motore 2023'!$B$53)/365)*$D$14)+(((('Motore 2023'!$B$47+'Motore 2023'!$B$50+'Motore 2022_'!$B$53)/365)*$D$14)*10%),(('Motore 2023'!$B$53/365)*$D$14)+(('Motore 2023'!$B$53/365)*$D$14)*10%),0)</f>
        <v>0</v>
      </c>
      <c r="BL35" s="123">
        <f>IF(I35&lt;&gt;0,IF($C$17="SI",((('Motore 2022_'!$B$47+'Motore 2022_'!$B$50+'Motore 2022_'!$B$53)/365)*$D$13)+(((('Motore 2022_'!$B$47+'Motore 2022_'!$B$50+'Motore 2022_'!$B$53)/365)*$D$13)*10%),(('Motore 2022_'!$B$53/365)*$D$13)+(('Motore 2022_'!$B$53/365)*$D$13)*10%),0)</f>
        <v>0</v>
      </c>
      <c r="BM35" s="123">
        <f>IF(I35&lt;&gt;0,IF($C$17="SI",((('Motore 2023'!$B$47+'Motore 2023'!$B$50+'Motore 2023'!$B$53)/365)*$D$14),(('Motore 2023'!$B$53/365)*$D$14)),0)</f>
        <v>0</v>
      </c>
      <c r="BN35" s="123">
        <f>IF(I35&lt;&gt;0,IF($C$17="SI",((('Motore 2022_'!$B$47+'Motore 2022_'!$B$50+'Motore 2022_'!$B$53)/365)*$D$13),(('Motore 2022_'!$B$53/365)*$D$13)),0)</f>
        <v>0</v>
      </c>
      <c r="BO35" s="122">
        <f t="shared" si="42"/>
        <v>0</v>
      </c>
      <c r="BP35" s="124">
        <f t="shared" si="43"/>
        <v>0</v>
      </c>
      <c r="BQ35" s="42"/>
    </row>
    <row r="36" spans="1:69" x14ac:dyDescent="0.3">
      <c r="A36" s="66" t="s">
        <v>7</v>
      </c>
      <c r="B36" s="51">
        <v>0</v>
      </c>
      <c r="C36" s="51">
        <v>0</v>
      </c>
      <c r="D36" s="51">
        <v>0</v>
      </c>
      <c r="E36" s="51">
        <f t="shared" si="9"/>
        <v>4</v>
      </c>
      <c r="F36" s="51">
        <f t="shared" si="10"/>
        <v>0</v>
      </c>
      <c r="G36" s="55" t="s">
        <v>8</v>
      </c>
      <c r="H36" s="63">
        <f t="shared" si="11"/>
        <v>0</v>
      </c>
      <c r="I36" s="63">
        <f t="shared" si="12"/>
        <v>0</v>
      </c>
      <c r="J36" s="64">
        <f t="shared" si="13"/>
        <v>0</v>
      </c>
      <c r="K36" s="65">
        <f t="shared" si="14"/>
        <v>0</v>
      </c>
      <c r="L36" s="65">
        <f t="shared" si="15"/>
        <v>0</v>
      </c>
      <c r="M36" s="65">
        <f t="shared" si="16"/>
        <v>0</v>
      </c>
      <c r="N36" s="107">
        <f>IF(L36&lt;'Motore 2023'!$H$28,Ripartizione!L36,'Motore 2023'!$H$28)</f>
        <v>0</v>
      </c>
      <c r="O36" s="107">
        <f>IF(M36&lt;'Motore 2022_'!$H$28,Ripartizione!M36,'Motore 2022_'!$H$28)</f>
        <v>0</v>
      </c>
      <c r="P36" s="107">
        <f t="shared" si="17"/>
        <v>0</v>
      </c>
      <c r="Q36" s="107">
        <f t="shared" si="18"/>
        <v>0</v>
      </c>
      <c r="R36" s="107">
        <f>ROUND(P36*'Motore 2023'!$E$28,2)</f>
        <v>0</v>
      </c>
      <c r="S36" s="107">
        <f>ROUND(Q36*'Motore 2022_'!$E$28,2)</f>
        <v>0</v>
      </c>
      <c r="T36" s="107">
        <f>IF((L36-N36)&lt;'Motore 2023'!$H$29,(L36-N36),'Motore 2023'!$H$29)</f>
        <v>0</v>
      </c>
      <c r="U36" s="107">
        <f>IF((M36-O36)&lt;'Motore 2022_'!$H$29,(M36-O36),'Motore 2022_'!$H$29)</f>
        <v>0</v>
      </c>
      <c r="V36" s="107">
        <f t="shared" si="19"/>
        <v>0</v>
      </c>
      <c r="W36" s="107">
        <f t="shared" si="20"/>
        <v>0</v>
      </c>
      <c r="X36" s="107">
        <f>ROUND(V36*'Motore 2023'!$E$29,2)</f>
        <v>0</v>
      </c>
      <c r="Y36" s="107">
        <f>ROUND(W36*'Motore 2022_'!$E$29,2)</f>
        <v>0</v>
      </c>
      <c r="Z36" s="107">
        <f>IF(L36-N36-T36&lt;'Motore 2023'!$H$30,(Ripartizione!L36-Ripartizione!N36-Ripartizione!T36),'Motore 2023'!$H$30)</f>
        <v>0</v>
      </c>
      <c r="AA36" s="107">
        <f>IF(M36-O36-U36&lt;'Motore 2022_'!$H$30,(Ripartizione!M36-Ripartizione!O36-Ripartizione!U36),'Motore 2022_'!$H$30)</f>
        <v>0</v>
      </c>
      <c r="AB36" s="107">
        <f t="shared" si="21"/>
        <v>0</v>
      </c>
      <c r="AC36" s="107">
        <f t="shared" si="22"/>
        <v>0</v>
      </c>
      <c r="AD36" s="107">
        <f>ROUND(AB36*'Motore 2023'!$E$30,2)</f>
        <v>0</v>
      </c>
      <c r="AE36" s="107">
        <f>ROUND(AC36*'Motore 2022_'!$E$30,2)</f>
        <v>0</v>
      </c>
      <c r="AF36" s="107">
        <f>IF((L36-N36-T36-Z36)&lt;'Motore 2023'!$H$31, (L36-N36-T36-Z36),'Motore 2023'!$H$31)</f>
        <v>0</v>
      </c>
      <c r="AG36" s="107">
        <f>IF((M36-O36-U36-AA36)&lt;'Motore 2022_'!$H$31, (M36-O36-U36-AA36),'Motore 2022_'!$H$31)</f>
        <v>0</v>
      </c>
      <c r="AH36" s="107">
        <f t="shared" si="23"/>
        <v>0</v>
      </c>
      <c r="AI36" s="107">
        <f t="shared" si="24"/>
        <v>0</v>
      </c>
      <c r="AJ36" s="107">
        <f>ROUND(AH36*'Motore 2023'!$E$31,2)</f>
        <v>0</v>
      </c>
      <c r="AK36" s="107">
        <f>ROUND(AI36*'Motore 2022_'!$E$31,2)</f>
        <v>0</v>
      </c>
      <c r="AL36" s="107">
        <f t="shared" si="25"/>
        <v>0</v>
      </c>
      <c r="AM36" s="107">
        <f t="shared" si="26"/>
        <v>0</v>
      </c>
      <c r="AN36" s="107">
        <f t="shared" si="27"/>
        <v>0</v>
      </c>
      <c r="AO36" s="107">
        <f t="shared" si="28"/>
        <v>0</v>
      </c>
      <c r="AP36" s="107">
        <f>ROUND(AN36*'Motore 2023'!$E$32,2)</f>
        <v>0</v>
      </c>
      <c r="AQ36" s="107">
        <f>ROUND(AO36*'Motore 2022_'!$E$32,2)</f>
        <v>0</v>
      </c>
      <c r="AR36" s="118">
        <f t="shared" si="29"/>
        <v>0</v>
      </c>
      <c r="AS36" s="119">
        <f t="shared" si="30"/>
        <v>0</v>
      </c>
      <c r="AT36" s="119">
        <f t="shared" si="31"/>
        <v>0</v>
      </c>
      <c r="AU36" s="119">
        <f t="shared" si="32"/>
        <v>0</v>
      </c>
      <c r="AV36" s="119">
        <f t="shared" si="33"/>
        <v>0</v>
      </c>
      <c r="AW36" s="119">
        <f t="shared" si="34"/>
        <v>0</v>
      </c>
      <c r="AX36" s="119">
        <f t="shared" si="35"/>
        <v>0</v>
      </c>
      <c r="AY36" s="119">
        <f>IF($C$17="SI",((C36*'Motore 2023'!$B$35) + (D36*'Motore 2022_'!$B$35)),0)</f>
        <v>0</v>
      </c>
      <c r="AZ36" s="119">
        <f t="shared" si="36"/>
        <v>0</v>
      </c>
      <c r="BA36" s="120">
        <f>IF($C$17="SI",(((C36*'Motore 2023'!$B$38))+((D36*'Motore 2022_'!$B$38))),0)</f>
        <v>0</v>
      </c>
      <c r="BB36" s="119">
        <f t="shared" si="37"/>
        <v>0</v>
      </c>
      <c r="BC36" s="121">
        <f t="shared" si="38"/>
        <v>0</v>
      </c>
      <c r="BD36" s="122">
        <f t="shared" si="39"/>
        <v>0</v>
      </c>
      <c r="BE36" s="122">
        <f>IF($C$17="SI",(C36*3*('Motore 2023'!$B$41+'Motore 2023'!$B$42+'Motore 2023'!$B$43+'Motore 2023'!$B$44)),(C36*1*('Motore 2023'!$B$41+'Motore 2023'!$B$42+'Motore 2023'!$B$43+'Motore 2023'!$B$44)))</f>
        <v>0</v>
      </c>
      <c r="BF36" s="122">
        <f>IF($C$17="SI",(D36*3*('Motore 2022_'!$B$41+'Motore 2022_'!$B$42+'Motore 2022_'!$B$43+'Motore 2022_'!$B$44)),(D36*1*('Motore 2022_'!$B$41+'Motore 2022_'!$B$42+'Motore 2022_'!$B$43+'Motore 2022_'!$B$44)))</f>
        <v>0</v>
      </c>
      <c r="BG36" s="122">
        <f>IF($C$17="SI",(C36*3*('Motore 2023'!$B$41+'Motore 2023'!$B$42+'Motore 2023'!$B$43+'Motore 2023'!$B$44))+((C36*3*('Motore 2023'!$B$41+'Motore 2023'!$B$42+'Motore 2023'!$B$43+'Motore 2023'!$B$44))*10%),(C36*1*('Motore 2023'!$B$41+'Motore 2023'!$B$42+'Motore 2023'!$B$43+'Motore 2023'!$B$44))+((C36*1*('Motore 2023'!$B$41+'Motore 2023'!$B$42+'Motore 2023'!$B$43+'Motore 2023'!$B$44))*10%))</f>
        <v>0</v>
      </c>
      <c r="BH36" s="122">
        <f>IF($C$17="SI",(D36*3*('Motore 2022_'!$B$41+'Motore 2022_'!$B$42+'Motore 2022_'!$D$43+'Motore 2022_'!$B$44))+((D36*3*('Motore 2022_'!$B$41+'Motore 2022_'!$B$42+'Motore 2022_'!$D$43+'Motore 2022_'!$B$44))*10%),(D36*1*('Motore 2022_'!$B$41+'Motore 2022_'!$B$42+'Motore 2022_'!$D$43+'Motore 2022_'!$B$44))+((D36*1*('Motore 2022_'!$B$41+'Motore 2022_'!$B$42+'Motore 2022_'!$D$43+'Motore 2022_'!$B$44))*10%))</f>
        <v>0</v>
      </c>
      <c r="BI36" s="122">
        <f t="shared" si="40"/>
        <v>0</v>
      </c>
      <c r="BJ36" s="123">
        <f t="shared" si="41"/>
        <v>0</v>
      </c>
      <c r="BK36" s="123">
        <f>IF(I36&lt;&gt;0,IF($C$17="SI",((('Motore 2023'!$B$47+'Motore 2023'!$B$50+'Motore 2023'!$B$53)/365)*$D$14)+(((('Motore 2023'!$B$47+'Motore 2023'!$B$50+'Motore 2022_'!$B$53)/365)*$D$14)*10%),(('Motore 2023'!$B$53/365)*$D$14)+(('Motore 2023'!$B$53/365)*$D$14)*10%),0)</f>
        <v>0</v>
      </c>
      <c r="BL36" s="123">
        <f>IF(I36&lt;&gt;0,IF($C$17="SI",((('Motore 2022_'!$B$47+'Motore 2022_'!$B$50+'Motore 2022_'!$B$53)/365)*$D$13)+(((('Motore 2022_'!$B$47+'Motore 2022_'!$B$50+'Motore 2022_'!$B$53)/365)*$D$13)*10%),(('Motore 2022_'!$B$53/365)*$D$13)+(('Motore 2022_'!$B$53/365)*$D$13)*10%),0)</f>
        <v>0</v>
      </c>
      <c r="BM36" s="123">
        <f>IF(I36&lt;&gt;0,IF($C$17="SI",((('Motore 2023'!$B$47+'Motore 2023'!$B$50+'Motore 2023'!$B$53)/365)*$D$14),(('Motore 2023'!$B$53/365)*$D$14)),0)</f>
        <v>0</v>
      </c>
      <c r="BN36" s="123">
        <f>IF(I36&lt;&gt;0,IF($C$17="SI",((('Motore 2022_'!$B$47+'Motore 2022_'!$B$50+'Motore 2022_'!$B$53)/365)*$D$13),(('Motore 2022_'!$B$53/365)*$D$13)),0)</f>
        <v>0</v>
      </c>
      <c r="BO36" s="122">
        <f t="shared" si="42"/>
        <v>0</v>
      </c>
      <c r="BP36" s="124">
        <f t="shared" si="43"/>
        <v>0</v>
      </c>
      <c r="BQ36" s="42"/>
    </row>
    <row r="37" spans="1:69" x14ac:dyDescent="0.3">
      <c r="A37" s="66" t="s">
        <v>9</v>
      </c>
      <c r="B37" s="51">
        <v>0</v>
      </c>
      <c r="C37" s="51">
        <v>0</v>
      </c>
      <c r="D37" s="51">
        <v>0</v>
      </c>
      <c r="E37" s="51">
        <f t="shared" si="9"/>
        <v>4</v>
      </c>
      <c r="F37" s="51">
        <f t="shared" si="10"/>
        <v>0</v>
      </c>
      <c r="G37" s="55" t="s">
        <v>8</v>
      </c>
      <c r="H37" s="63">
        <f t="shared" si="11"/>
        <v>0</v>
      </c>
      <c r="I37" s="63">
        <f t="shared" si="12"/>
        <v>0</v>
      </c>
      <c r="J37" s="64">
        <f t="shared" si="13"/>
        <v>0</v>
      </c>
      <c r="K37" s="65">
        <f t="shared" si="14"/>
        <v>0</v>
      </c>
      <c r="L37" s="65">
        <f t="shared" si="15"/>
        <v>0</v>
      </c>
      <c r="M37" s="65">
        <f t="shared" si="16"/>
        <v>0</v>
      </c>
      <c r="N37" s="107">
        <f>IF(L37&lt;'Motore 2023'!$H$28,Ripartizione!L37,'Motore 2023'!$H$28)</f>
        <v>0</v>
      </c>
      <c r="O37" s="107">
        <f>IF(M37&lt;'Motore 2022_'!$H$28,Ripartizione!M37,'Motore 2022_'!$H$28)</f>
        <v>0</v>
      </c>
      <c r="P37" s="107">
        <f t="shared" si="17"/>
        <v>0</v>
      </c>
      <c r="Q37" s="107">
        <f t="shared" si="18"/>
        <v>0</v>
      </c>
      <c r="R37" s="107">
        <f>ROUND(P37*'Motore 2023'!$E$28,2)</f>
        <v>0</v>
      </c>
      <c r="S37" s="107">
        <f>ROUND(Q37*'Motore 2022_'!$E$28,2)</f>
        <v>0</v>
      </c>
      <c r="T37" s="107">
        <f>IF((L37-N37)&lt;'Motore 2023'!$H$29,(L37-N37),'Motore 2023'!$H$29)</f>
        <v>0</v>
      </c>
      <c r="U37" s="107">
        <f>IF((M37-O37)&lt;'Motore 2022_'!$H$29,(M37-O37),'Motore 2022_'!$H$29)</f>
        <v>0</v>
      </c>
      <c r="V37" s="107">
        <f t="shared" si="19"/>
        <v>0</v>
      </c>
      <c r="W37" s="107">
        <f t="shared" si="20"/>
        <v>0</v>
      </c>
      <c r="X37" s="107">
        <f>ROUND(V37*'Motore 2023'!$E$29,2)</f>
        <v>0</v>
      </c>
      <c r="Y37" s="107">
        <f>ROUND(W37*'Motore 2022_'!$E$29,2)</f>
        <v>0</v>
      </c>
      <c r="Z37" s="107">
        <f>IF(L37-N37-T37&lt;'Motore 2023'!$H$30,(Ripartizione!L37-Ripartizione!N37-Ripartizione!T37),'Motore 2023'!$H$30)</f>
        <v>0</v>
      </c>
      <c r="AA37" s="107">
        <f>IF(M37-O37-U37&lt;'Motore 2022_'!$H$30,(Ripartizione!M37-Ripartizione!O37-Ripartizione!U37),'Motore 2022_'!$H$30)</f>
        <v>0</v>
      </c>
      <c r="AB37" s="107">
        <f t="shared" si="21"/>
        <v>0</v>
      </c>
      <c r="AC37" s="107">
        <f t="shared" si="22"/>
        <v>0</v>
      </c>
      <c r="AD37" s="107">
        <f>ROUND(AB37*'Motore 2023'!$E$30,2)</f>
        <v>0</v>
      </c>
      <c r="AE37" s="107">
        <f>ROUND(AC37*'Motore 2022_'!$E$30,2)</f>
        <v>0</v>
      </c>
      <c r="AF37" s="107">
        <f>IF((L37-N37-T37-Z37)&lt;'Motore 2023'!$H$31, (L37-N37-T37-Z37),'Motore 2023'!$H$31)</f>
        <v>0</v>
      </c>
      <c r="AG37" s="107">
        <f>IF((M37-O37-U37-AA37)&lt;'Motore 2022_'!$H$31, (M37-O37-U37-AA37),'Motore 2022_'!$H$31)</f>
        <v>0</v>
      </c>
      <c r="AH37" s="107">
        <f t="shared" si="23"/>
        <v>0</v>
      </c>
      <c r="AI37" s="107">
        <f t="shared" si="24"/>
        <v>0</v>
      </c>
      <c r="AJ37" s="107">
        <f>ROUND(AH37*'Motore 2023'!$E$31,2)</f>
        <v>0</v>
      </c>
      <c r="AK37" s="107">
        <f>ROUND(AI37*'Motore 2022_'!$E$31,2)</f>
        <v>0</v>
      </c>
      <c r="AL37" s="107">
        <f t="shared" si="25"/>
        <v>0</v>
      </c>
      <c r="AM37" s="107">
        <f t="shared" si="26"/>
        <v>0</v>
      </c>
      <c r="AN37" s="107">
        <f t="shared" si="27"/>
        <v>0</v>
      </c>
      <c r="AO37" s="107">
        <f t="shared" si="28"/>
        <v>0</v>
      </c>
      <c r="AP37" s="107">
        <f>ROUND(AN37*'Motore 2023'!$E$32,2)</f>
        <v>0</v>
      </c>
      <c r="AQ37" s="107">
        <f>ROUND(AO37*'Motore 2022_'!$E$32,2)</f>
        <v>0</v>
      </c>
      <c r="AR37" s="118">
        <f t="shared" si="29"/>
        <v>0</v>
      </c>
      <c r="AS37" s="119">
        <f t="shared" si="30"/>
        <v>0</v>
      </c>
      <c r="AT37" s="119">
        <f t="shared" si="31"/>
        <v>0</v>
      </c>
      <c r="AU37" s="119">
        <f t="shared" si="32"/>
        <v>0</v>
      </c>
      <c r="AV37" s="119">
        <f t="shared" si="33"/>
        <v>0</v>
      </c>
      <c r="AW37" s="119">
        <f t="shared" si="34"/>
        <v>0</v>
      </c>
      <c r="AX37" s="119">
        <f t="shared" si="35"/>
        <v>0</v>
      </c>
      <c r="AY37" s="119">
        <f>IF($C$17="SI",((C37*'Motore 2023'!$B$35) + (D37*'Motore 2022_'!$B$35)),0)</f>
        <v>0</v>
      </c>
      <c r="AZ37" s="119">
        <f t="shared" si="36"/>
        <v>0</v>
      </c>
      <c r="BA37" s="120">
        <f>IF($C$17="SI",(((C37*'Motore 2023'!$B$38))+((D37*'Motore 2022_'!$B$38))),0)</f>
        <v>0</v>
      </c>
      <c r="BB37" s="119">
        <f t="shared" si="37"/>
        <v>0</v>
      </c>
      <c r="BC37" s="121">
        <f t="shared" si="38"/>
        <v>0</v>
      </c>
      <c r="BD37" s="122">
        <f t="shared" si="39"/>
        <v>0</v>
      </c>
      <c r="BE37" s="122">
        <f>IF($C$17="SI",(C37*3*('Motore 2023'!$B$41+'Motore 2023'!$B$42+'Motore 2023'!$B$43+'Motore 2023'!$B$44)),(C37*1*('Motore 2023'!$B$41+'Motore 2023'!$B$42+'Motore 2023'!$B$43+'Motore 2023'!$B$44)))</f>
        <v>0</v>
      </c>
      <c r="BF37" s="122">
        <f>IF($C$17="SI",(D37*3*('Motore 2022_'!$B$41+'Motore 2022_'!$B$42+'Motore 2022_'!$B$43+'Motore 2022_'!$B$44)),(D37*1*('Motore 2022_'!$B$41+'Motore 2022_'!$B$42+'Motore 2022_'!$B$43+'Motore 2022_'!$B$44)))</f>
        <v>0</v>
      </c>
      <c r="BG37" s="122">
        <f>IF($C$17="SI",(C37*3*('Motore 2023'!$B$41+'Motore 2023'!$B$42+'Motore 2023'!$B$43+'Motore 2023'!$B$44))+((C37*3*('Motore 2023'!$B$41+'Motore 2023'!$B$42+'Motore 2023'!$B$43+'Motore 2023'!$B$44))*10%),(C37*1*('Motore 2023'!$B$41+'Motore 2023'!$B$42+'Motore 2023'!$B$43+'Motore 2023'!$B$44))+((C37*1*('Motore 2023'!$B$41+'Motore 2023'!$B$42+'Motore 2023'!$B$43+'Motore 2023'!$B$44))*10%))</f>
        <v>0</v>
      </c>
      <c r="BH37" s="122">
        <f>IF($C$17="SI",(D37*3*('Motore 2022_'!$B$41+'Motore 2022_'!$B$42+'Motore 2022_'!$D$43+'Motore 2022_'!$B$44))+((D37*3*('Motore 2022_'!$B$41+'Motore 2022_'!$B$42+'Motore 2022_'!$D$43+'Motore 2022_'!$B$44))*10%),(D37*1*('Motore 2022_'!$B$41+'Motore 2022_'!$B$42+'Motore 2022_'!$D$43+'Motore 2022_'!$B$44))+((D37*1*('Motore 2022_'!$B$41+'Motore 2022_'!$B$42+'Motore 2022_'!$D$43+'Motore 2022_'!$B$44))*10%))</f>
        <v>0</v>
      </c>
      <c r="BI37" s="122">
        <f t="shared" si="40"/>
        <v>0</v>
      </c>
      <c r="BJ37" s="123">
        <f t="shared" si="41"/>
        <v>0</v>
      </c>
      <c r="BK37" s="123">
        <f>IF(I37&lt;&gt;0,IF($C$17="SI",((('Motore 2023'!$B$47+'Motore 2023'!$B$50+'Motore 2023'!$B$53)/365)*$D$14)+(((('Motore 2023'!$B$47+'Motore 2023'!$B$50+'Motore 2022_'!$B$53)/365)*$D$14)*10%),(('Motore 2023'!$B$53/365)*$D$14)+(('Motore 2023'!$B$53/365)*$D$14)*10%),0)</f>
        <v>0</v>
      </c>
      <c r="BL37" s="123">
        <f>IF(I37&lt;&gt;0,IF($C$17="SI",((('Motore 2022_'!$B$47+'Motore 2022_'!$B$50+'Motore 2022_'!$B$53)/365)*$D$13)+(((('Motore 2022_'!$B$47+'Motore 2022_'!$B$50+'Motore 2022_'!$B$53)/365)*$D$13)*10%),(('Motore 2022_'!$B$53/365)*$D$13)+(('Motore 2022_'!$B$53/365)*$D$13)*10%),0)</f>
        <v>0</v>
      </c>
      <c r="BM37" s="123">
        <f>IF(I37&lt;&gt;0,IF($C$17="SI",((('Motore 2023'!$B$47+'Motore 2023'!$B$50+'Motore 2023'!$B$53)/365)*$D$14),(('Motore 2023'!$B$53/365)*$D$14)),0)</f>
        <v>0</v>
      </c>
      <c r="BN37" s="123">
        <f>IF(I37&lt;&gt;0,IF($C$17="SI",((('Motore 2022_'!$B$47+'Motore 2022_'!$B$50+'Motore 2022_'!$B$53)/365)*$D$13),(('Motore 2022_'!$B$53/365)*$D$13)),0)</f>
        <v>0</v>
      </c>
      <c r="BO37" s="122">
        <f t="shared" si="42"/>
        <v>0</v>
      </c>
      <c r="BP37" s="124">
        <f t="shared" si="43"/>
        <v>0</v>
      </c>
      <c r="BQ37" s="42"/>
    </row>
    <row r="38" spans="1:69" x14ac:dyDescent="0.3">
      <c r="A38" s="66" t="s">
        <v>10</v>
      </c>
      <c r="B38" s="51">
        <v>0</v>
      </c>
      <c r="C38" s="51">
        <v>0</v>
      </c>
      <c r="D38" s="51">
        <v>0</v>
      </c>
      <c r="E38" s="51">
        <f t="shared" si="9"/>
        <v>4</v>
      </c>
      <c r="F38" s="51">
        <f t="shared" si="10"/>
        <v>0</v>
      </c>
      <c r="G38" s="55" t="s">
        <v>8</v>
      </c>
      <c r="H38" s="63">
        <f t="shared" si="11"/>
        <v>0</v>
      </c>
      <c r="I38" s="63">
        <f t="shared" si="12"/>
        <v>0</v>
      </c>
      <c r="J38" s="64">
        <f t="shared" si="13"/>
        <v>0</v>
      </c>
      <c r="K38" s="65">
        <f t="shared" si="14"/>
        <v>0</v>
      </c>
      <c r="L38" s="65">
        <f t="shared" si="15"/>
        <v>0</v>
      </c>
      <c r="M38" s="65">
        <f t="shared" si="16"/>
        <v>0</v>
      </c>
      <c r="N38" s="107">
        <f>IF(L38&lt;'Motore 2023'!$H$28,Ripartizione!L38,'Motore 2023'!$H$28)</f>
        <v>0</v>
      </c>
      <c r="O38" s="107">
        <f>IF(M38&lt;'Motore 2022_'!$H$28,Ripartizione!M38,'Motore 2022_'!$H$28)</f>
        <v>0</v>
      </c>
      <c r="P38" s="107">
        <f t="shared" si="17"/>
        <v>0</v>
      </c>
      <c r="Q38" s="107">
        <f t="shared" si="18"/>
        <v>0</v>
      </c>
      <c r="R38" s="107">
        <f>ROUND(P38*'Motore 2023'!$E$28,2)</f>
        <v>0</v>
      </c>
      <c r="S38" s="107">
        <f>ROUND(Q38*'Motore 2022_'!$E$28,2)</f>
        <v>0</v>
      </c>
      <c r="T38" s="107">
        <f>IF((L38-N38)&lt;'Motore 2023'!$H$29,(L38-N38),'Motore 2023'!$H$29)</f>
        <v>0</v>
      </c>
      <c r="U38" s="107">
        <f>IF((M38-O38)&lt;'Motore 2022_'!$H$29,(M38-O38),'Motore 2022_'!$H$29)</f>
        <v>0</v>
      </c>
      <c r="V38" s="107">
        <f t="shared" si="19"/>
        <v>0</v>
      </c>
      <c r="W38" s="107">
        <f t="shared" si="20"/>
        <v>0</v>
      </c>
      <c r="X38" s="107">
        <f>ROUND(V38*'Motore 2023'!$E$29,2)</f>
        <v>0</v>
      </c>
      <c r="Y38" s="107">
        <f>ROUND(W38*'Motore 2022_'!$E$29,2)</f>
        <v>0</v>
      </c>
      <c r="Z38" s="107">
        <f>IF(L38-N38-T38&lt;'Motore 2023'!$H$30,(Ripartizione!L38-Ripartizione!N38-Ripartizione!T38),'Motore 2023'!$H$30)</f>
        <v>0</v>
      </c>
      <c r="AA38" s="107">
        <f>IF(M38-O38-U38&lt;'Motore 2022_'!$H$30,(Ripartizione!M38-Ripartizione!O38-Ripartizione!U38),'Motore 2022_'!$H$30)</f>
        <v>0</v>
      </c>
      <c r="AB38" s="107">
        <f t="shared" si="21"/>
        <v>0</v>
      </c>
      <c r="AC38" s="107">
        <f t="shared" si="22"/>
        <v>0</v>
      </c>
      <c r="AD38" s="107">
        <f>ROUND(AB38*'Motore 2023'!$E$30,2)</f>
        <v>0</v>
      </c>
      <c r="AE38" s="107">
        <f>ROUND(AC38*'Motore 2022_'!$E$30,2)</f>
        <v>0</v>
      </c>
      <c r="AF38" s="107">
        <f>IF((L38-N38-T38-Z38)&lt;'Motore 2023'!$H$31, (L38-N38-T38-Z38),'Motore 2023'!$H$31)</f>
        <v>0</v>
      </c>
      <c r="AG38" s="107">
        <f>IF((M38-O38-U38-AA38)&lt;'Motore 2022_'!$H$31, (M38-O38-U38-AA38),'Motore 2022_'!$H$31)</f>
        <v>0</v>
      </c>
      <c r="AH38" s="107">
        <f t="shared" si="23"/>
        <v>0</v>
      </c>
      <c r="AI38" s="107">
        <f t="shared" si="24"/>
        <v>0</v>
      </c>
      <c r="AJ38" s="107">
        <f>ROUND(AH38*'Motore 2023'!$E$31,2)</f>
        <v>0</v>
      </c>
      <c r="AK38" s="107">
        <f>ROUND(AI38*'Motore 2022_'!$E$31,2)</f>
        <v>0</v>
      </c>
      <c r="AL38" s="107">
        <f t="shared" si="25"/>
        <v>0</v>
      </c>
      <c r="AM38" s="107">
        <f t="shared" si="26"/>
        <v>0</v>
      </c>
      <c r="AN38" s="107">
        <f t="shared" si="27"/>
        <v>0</v>
      </c>
      <c r="AO38" s="107">
        <f t="shared" si="28"/>
        <v>0</v>
      </c>
      <c r="AP38" s="107">
        <f>ROUND(AN38*'Motore 2023'!$E$32,2)</f>
        <v>0</v>
      </c>
      <c r="AQ38" s="107">
        <f>ROUND(AO38*'Motore 2022_'!$E$32,2)</f>
        <v>0</v>
      </c>
      <c r="AR38" s="118">
        <f t="shared" si="29"/>
        <v>0</v>
      </c>
      <c r="AS38" s="119">
        <f t="shared" si="30"/>
        <v>0</v>
      </c>
      <c r="AT38" s="119">
        <f t="shared" si="31"/>
        <v>0</v>
      </c>
      <c r="AU38" s="119">
        <f t="shared" si="32"/>
        <v>0</v>
      </c>
      <c r="AV38" s="119">
        <f t="shared" si="33"/>
        <v>0</v>
      </c>
      <c r="AW38" s="119">
        <f t="shared" si="34"/>
        <v>0</v>
      </c>
      <c r="AX38" s="119">
        <f t="shared" si="35"/>
        <v>0</v>
      </c>
      <c r="AY38" s="119">
        <f>IF($C$17="SI",((C38*'Motore 2023'!$B$35) + (D38*'Motore 2022_'!$B$35)),0)</f>
        <v>0</v>
      </c>
      <c r="AZ38" s="119">
        <f t="shared" si="36"/>
        <v>0</v>
      </c>
      <c r="BA38" s="120">
        <f>IF($C$17="SI",(((C38*'Motore 2023'!$B$38))+((D38*'Motore 2022_'!$B$38))),0)</f>
        <v>0</v>
      </c>
      <c r="BB38" s="119">
        <f t="shared" si="37"/>
        <v>0</v>
      </c>
      <c r="BC38" s="121">
        <f t="shared" si="38"/>
        <v>0</v>
      </c>
      <c r="BD38" s="122">
        <f t="shared" si="39"/>
        <v>0</v>
      </c>
      <c r="BE38" s="122">
        <f>IF($C$17="SI",(C38*3*('Motore 2023'!$B$41+'Motore 2023'!$B$42+'Motore 2023'!$B$43+'Motore 2023'!$B$44)),(C38*1*('Motore 2023'!$B$41+'Motore 2023'!$B$42+'Motore 2023'!$B$43+'Motore 2023'!$B$44)))</f>
        <v>0</v>
      </c>
      <c r="BF38" s="122">
        <f>IF($C$17="SI",(D38*3*('Motore 2022_'!$B$41+'Motore 2022_'!$B$42+'Motore 2022_'!$B$43+'Motore 2022_'!$B$44)),(D38*1*('Motore 2022_'!$B$41+'Motore 2022_'!$B$42+'Motore 2022_'!$B$43+'Motore 2022_'!$B$44)))</f>
        <v>0</v>
      </c>
      <c r="BG38" s="122">
        <f>IF($C$17="SI",(C38*3*('Motore 2023'!$B$41+'Motore 2023'!$B$42+'Motore 2023'!$B$43+'Motore 2023'!$B$44))+((C38*3*('Motore 2023'!$B$41+'Motore 2023'!$B$42+'Motore 2023'!$B$43+'Motore 2023'!$B$44))*10%),(C38*1*('Motore 2023'!$B$41+'Motore 2023'!$B$42+'Motore 2023'!$B$43+'Motore 2023'!$B$44))+((C38*1*('Motore 2023'!$B$41+'Motore 2023'!$B$42+'Motore 2023'!$B$43+'Motore 2023'!$B$44))*10%))</f>
        <v>0</v>
      </c>
      <c r="BH38" s="122">
        <f>IF($C$17="SI",(D38*3*('Motore 2022_'!$B$41+'Motore 2022_'!$B$42+'Motore 2022_'!$D$43+'Motore 2022_'!$B$44))+((D38*3*('Motore 2022_'!$B$41+'Motore 2022_'!$B$42+'Motore 2022_'!$D$43+'Motore 2022_'!$B$44))*10%),(D38*1*('Motore 2022_'!$B$41+'Motore 2022_'!$B$42+'Motore 2022_'!$D$43+'Motore 2022_'!$B$44))+((D38*1*('Motore 2022_'!$B$41+'Motore 2022_'!$B$42+'Motore 2022_'!$D$43+'Motore 2022_'!$B$44))*10%))</f>
        <v>0</v>
      </c>
      <c r="BI38" s="122">
        <f t="shared" si="40"/>
        <v>0</v>
      </c>
      <c r="BJ38" s="123">
        <f t="shared" si="41"/>
        <v>0</v>
      </c>
      <c r="BK38" s="123">
        <f>IF(I38&lt;&gt;0,IF($C$17="SI",((('Motore 2023'!$B$47+'Motore 2023'!$B$50+'Motore 2023'!$B$53)/365)*$D$14)+(((('Motore 2023'!$B$47+'Motore 2023'!$B$50+'Motore 2022_'!$B$53)/365)*$D$14)*10%),(('Motore 2023'!$B$53/365)*$D$14)+(('Motore 2023'!$B$53/365)*$D$14)*10%),0)</f>
        <v>0</v>
      </c>
      <c r="BL38" s="123">
        <f>IF(I38&lt;&gt;0,IF($C$17="SI",((('Motore 2022_'!$B$47+'Motore 2022_'!$B$50+'Motore 2022_'!$B$53)/365)*$D$13)+(((('Motore 2022_'!$B$47+'Motore 2022_'!$B$50+'Motore 2022_'!$B$53)/365)*$D$13)*10%),(('Motore 2022_'!$B$53/365)*$D$13)+(('Motore 2022_'!$B$53/365)*$D$13)*10%),0)</f>
        <v>0</v>
      </c>
      <c r="BM38" s="123">
        <f>IF(I38&lt;&gt;0,IF($C$17="SI",((('Motore 2023'!$B$47+'Motore 2023'!$B$50+'Motore 2023'!$B$53)/365)*$D$14),(('Motore 2023'!$B$53/365)*$D$14)),0)</f>
        <v>0</v>
      </c>
      <c r="BN38" s="123">
        <f>IF(I38&lt;&gt;0,IF($C$17="SI",((('Motore 2022_'!$B$47+'Motore 2022_'!$B$50+'Motore 2022_'!$B$53)/365)*$D$13),(('Motore 2022_'!$B$53/365)*$D$13)),0)</f>
        <v>0</v>
      </c>
      <c r="BO38" s="122">
        <f t="shared" si="42"/>
        <v>0</v>
      </c>
      <c r="BP38" s="124">
        <f t="shared" si="43"/>
        <v>0</v>
      </c>
      <c r="BQ38" s="42"/>
    </row>
    <row r="39" spans="1:69" x14ac:dyDescent="0.3">
      <c r="A39" s="66" t="s">
        <v>11</v>
      </c>
      <c r="B39" s="51">
        <v>0</v>
      </c>
      <c r="C39" s="51">
        <v>0</v>
      </c>
      <c r="D39" s="51">
        <v>0</v>
      </c>
      <c r="E39" s="51">
        <f t="shared" si="9"/>
        <v>4</v>
      </c>
      <c r="F39" s="51">
        <f t="shared" si="10"/>
        <v>0</v>
      </c>
      <c r="G39" s="55" t="s">
        <v>8</v>
      </c>
      <c r="H39" s="63">
        <f t="shared" si="11"/>
        <v>0</v>
      </c>
      <c r="I39" s="63">
        <f t="shared" si="12"/>
        <v>0</v>
      </c>
      <c r="J39" s="64">
        <f t="shared" si="13"/>
        <v>0</v>
      </c>
      <c r="K39" s="65">
        <f t="shared" si="14"/>
        <v>0</v>
      </c>
      <c r="L39" s="65">
        <f t="shared" si="15"/>
        <v>0</v>
      </c>
      <c r="M39" s="65">
        <f t="shared" si="16"/>
        <v>0</v>
      </c>
      <c r="N39" s="107">
        <f>IF(L39&lt;'Motore 2023'!$H$28,Ripartizione!L39,'Motore 2023'!$H$28)</f>
        <v>0</v>
      </c>
      <c r="O39" s="107">
        <f>IF(M39&lt;'Motore 2022_'!$H$28,Ripartizione!M39,'Motore 2022_'!$H$28)</f>
        <v>0</v>
      </c>
      <c r="P39" s="107">
        <f t="shared" si="17"/>
        <v>0</v>
      </c>
      <c r="Q39" s="107">
        <f t="shared" si="18"/>
        <v>0</v>
      </c>
      <c r="R39" s="107">
        <f>ROUND(P39*'Motore 2023'!$E$28,2)</f>
        <v>0</v>
      </c>
      <c r="S39" s="107">
        <f>ROUND(Q39*'Motore 2022_'!$E$28,2)</f>
        <v>0</v>
      </c>
      <c r="T39" s="107">
        <f>IF((L39-N39)&lt;'Motore 2023'!$H$29,(L39-N39),'Motore 2023'!$H$29)</f>
        <v>0</v>
      </c>
      <c r="U39" s="107">
        <f>IF((M39-O39)&lt;'Motore 2022_'!$H$29,(M39-O39),'Motore 2022_'!$H$29)</f>
        <v>0</v>
      </c>
      <c r="V39" s="107">
        <f t="shared" si="19"/>
        <v>0</v>
      </c>
      <c r="W39" s="107">
        <f t="shared" si="20"/>
        <v>0</v>
      </c>
      <c r="X39" s="107">
        <f>ROUND(V39*'Motore 2023'!$E$29,2)</f>
        <v>0</v>
      </c>
      <c r="Y39" s="107">
        <f>ROUND(W39*'Motore 2022_'!$E$29,2)</f>
        <v>0</v>
      </c>
      <c r="Z39" s="107">
        <f>IF(L39-N39-T39&lt;'Motore 2023'!$H$30,(Ripartizione!L39-Ripartizione!N39-Ripartizione!T39),'Motore 2023'!$H$30)</f>
        <v>0</v>
      </c>
      <c r="AA39" s="107">
        <f>IF(M39-O39-U39&lt;'Motore 2022_'!$H$30,(Ripartizione!M39-Ripartizione!O39-Ripartizione!U39),'Motore 2022_'!$H$30)</f>
        <v>0</v>
      </c>
      <c r="AB39" s="107">
        <f t="shared" si="21"/>
        <v>0</v>
      </c>
      <c r="AC39" s="107">
        <f t="shared" si="22"/>
        <v>0</v>
      </c>
      <c r="AD39" s="107">
        <f>ROUND(AB39*'Motore 2023'!$E$30,2)</f>
        <v>0</v>
      </c>
      <c r="AE39" s="107">
        <f>ROUND(AC39*'Motore 2022_'!$E$30,2)</f>
        <v>0</v>
      </c>
      <c r="AF39" s="107">
        <f>IF((L39-N39-T39-Z39)&lt;'Motore 2023'!$H$31, (L39-N39-T39-Z39),'Motore 2023'!$H$31)</f>
        <v>0</v>
      </c>
      <c r="AG39" s="107">
        <f>IF((M39-O39-U39-AA39)&lt;'Motore 2022_'!$H$31, (M39-O39-U39-AA39),'Motore 2022_'!$H$31)</f>
        <v>0</v>
      </c>
      <c r="AH39" s="107">
        <f t="shared" si="23"/>
        <v>0</v>
      </c>
      <c r="AI39" s="107">
        <f t="shared" si="24"/>
        <v>0</v>
      </c>
      <c r="AJ39" s="107">
        <f>ROUND(AH39*'Motore 2023'!$E$31,2)</f>
        <v>0</v>
      </c>
      <c r="AK39" s="107">
        <f>ROUND(AI39*'Motore 2022_'!$E$31,2)</f>
        <v>0</v>
      </c>
      <c r="AL39" s="107">
        <f t="shared" si="25"/>
        <v>0</v>
      </c>
      <c r="AM39" s="107">
        <f t="shared" si="26"/>
        <v>0</v>
      </c>
      <c r="AN39" s="107">
        <f t="shared" si="27"/>
        <v>0</v>
      </c>
      <c r="AO39" s="107">
        <f t="shared" si="28"/>
        <v>0</v>
      </c>
      <c r="AP39" s="107">
        <f>ROUND(AN39*'Motore 2023'!$E$32,2)</f>
        <v>0</v>
      </c>
      <c r="AQ39" s="107">
        <f>ROUND(AO39*'Motore 2022_'!$E$32,2)</f>
        <v>0</v>
      </c>
      <c r="AR39" s="118">
        <f t="shared" si="29"/>
        <v>0</v>
      </c>
      <c r="AS39" s="119">
        <f t="shared" si="30"/>
        <v>0</v>
      </c>
      <c r="AT39" s="119">
        <f t="shared" si="31"/>
        <v>0</v>
      </c>
      <c r="AU39" s="119">
        <f t="shared" si="32"/>
        <v>0</v>
      </c>
      <c r="AV39" s="119">
        <f t="shared" si="33"/>
        <v>0</v>
      </c>
      <c r="AW39" s="119">
        <f t="shared" si="34"/>
        <v>0</v>
      </c>
      <c r="AX39" s="119">
        <f t="shared" si="35"/>
        <v>0</v>
      </c>
      <c r="AY39" s="119">
        <f>IF($C$17="SI",((C39*'Motore 2023'!$B$35) + (D39*'Motore 2022_'!$B$35)),0)</f>
        <v>0</v>
      </c>
      <c r="AZ39" s="119">
        <f t="shared" si="36"/>
        <v>0</v>
      </c>
      <c r="BA39" s="120">
        <f>IF($C$17="SI",(((C39*'Motore 2023'!$B$38))+((D39*'Motore 2022_'!$B$38))),0)</f>
        <v>0</v>
      </c>
      <c r="BB39" s="119">
        <f t="shared" si="37"/>
        <v>0</v>
      </c>
      <c r="BC39" s="121">
        <f t="shared" si="38"/>
        <v>0</v>
      </c>
      <c r="BD39" s="122">
        <f t="shared" si="39"/>
        <v>0</v>
      </c>
      <c r="BE39" s="122">
        <f>IF($C$17="SI",(C39*3*('Motore 2023'!$B$41+'Motore 2023'!$B$42+'Motore 2023'!$B$43+'Motore 2023'!$B$44)),(C39*1*('Motore 2023'!$B$41+'Motore 2023'!$B$42+'Motore 2023'!$B$43+'Motore 2023'!$B$44)))</f>
        <v>0</v>
      </c>
      <c r="BF39" s="122">
        <f>IF($C$17="SI",(D39*3*('Motore 2022_'!$B$41+'Motore 2022_'!$B$42+'Motore 2022_'!$B$43+'Motore 2022_'!$B$44)),(D39*1*('Motore 2022_'!$B$41+'Motore 2022_'!$B$42+'Motore 2022_'!$B$43+'Motore 2022_'!$B$44)))</f>
        <v>0</v>
      </c>
      <c r="BG39" s="122">
        <f>IF($C$17="SI",(C39*3*('Motore 2023'!$B$41+'Motore 2023'!$B$42+'Motore 2023'!$B$43+'Motore 2023'!$B$44))+((C39*3*('Motore 2023'!$B$41+'Motore 2023'!$B$42+'Motore 2023'!$B$43+'Motore 2023'!$B$44))*10%),(C39*1*('Motore 2023'!$B$41+'Motore 2023'!$B$42+'Motore 2023'!$B$43+'Motore 2023'!$B$44))+((C39*1*('Motore 2023'!$B$41+'Motore 2023'!$B$42+'Motore 2023'!$B$43+'Motore 2023'!$B$44))*10%))</f>
        <v>0</v>
      </c>
      <c r="BH39" s="122">
        <f>IF($C$17="SI",(D39*3*('Motore 2022_'!$B$41+'Motore 2022_'!$B$42+'Motore 2022_'!$D$43+'Motore 2022_'!$B$44))+((D39*3*('Motore 2022_'!$B$41+'Motore 2022_'!$B$42+'Motore 2022_'!$D$43+'Motore 2022_'!$B$44))*10%),(D39*1*('Motore 2022_'!$B$41+'Motore 2022_'!$B$42+'Motore 2022_'!$D$43+'Motore 2022_'!$B$44))+((D39*1*('Motore 2022_'!$B$41+'Motore 2022_'!$B$42+'Motore 2022_'!$D$43+'Motore 2022_'!$B$44))*10%))</f>
        <v>0</v>
      </c>
      <c r="BI39" s="122">
        <f t="shared" si="40"/>
        <v>0</v>
      </c>
      <c r="BJ39" s="123">
        <f t="shared" si="41"/>
        <v>0</v>
      </c>
      <c r="BK39" s="123">
        <f>IF(I39&lt;&gt;0,IF($C$17="SI",((('Motore 2023'!$B$47+'Motore 2023'!$B$50+'Motore 2023'!$B$53)/365)*$D$14)+(((('Motore 2023'!$B$47+'Motore 2023'!$B$50+'Motore 2022_'!$B$53)/365)*$D$14)*10%),(('Motore 2023'!$B$53/365)*$D$14)+(('Motore 2023'!$B$53/365)*$D$14)*10%),0)</f>
        <v>0</v>
      </c>
      <c r="BL39" s="123">
        <f>IF(I39&lt;&gt;0,IF($C$17="SI",((('Motore 2022_'!$B$47+'Motore 2022_'!$B$50+'Motore 2022_'!$B$53)/365)*$D$13)+(((('Motore 2022_'!$B$47+'Motore 2022_'!$B$50+'Motore 2022_'!$B$53)/365)*$D$13)*10%),(('Motore 2022_'!$B$53/365)*$D$13)+(('Motore 2022_'!$B$53/365)*$D$13)*10%),0)</f>
        <v>0</v>
      </c>
      <c r="BM39" s="123">
        <f>IF(I39&lt;&gt;0,IF($C$17="SI",((('Motore 2023'!$B$47+'Motore 2023'!$B$50+'Motore 2023'!$B$53)/365)*$D$14),(('Motore 2023'!$B$53/365)*$D$14)),0)</f>
        <v>0</v>
      </c>
      <c r="BN39" s="123">
        <f>IF(I39&lt;&gt;0,IF($C$17="SI",((('Motore 2022_'!$B$47+'Motore 2022_'!$B$50+'Motore 2022_'!$B$53)/365)*$D$13),(('Motore 2022_'!$B$53/365)*$D$13)),0)</f>
        <v>0</v>
      </c>
      <c r="BO39" s="122">
        <f t="shared" si="42"/>
        <v>0</v>
      </c>
      <c r="BP39" s="124">
        <f t="shared" si="43"/>
        <v>0</v>
      </c>
      <c r="BQ39" s="42"/>
    </row>
    <row r="40" spans="1:69" x14ac:dyDescent="0.3">
      <c r="A40" s="66" t="s">
        <v>12</v>
      </c>
      <c r="B40" s="51">
        <v>0</v>
      </c>
      <c r="C40" s="51">
        <v>0</v>
      </c>
      <c r="D40" s="51">
        <v>0</v>
      </c>
      <c r="E40" s="51">
        <f t="shared" si="9"/>
        <v>4</v>
      </c>
      <c r="F40" s="51">
        <f t="shared" si="10"/>
        <v>0</v>
      </c>
      <c r="G40" s="55" t="s">
        <v>8</v>
      </c>
      <c r="H40" s="63">
        <f t="shared" si="11"/>
        <v>0</v>
      </c>
      <c r="I40" s="63">
        <f t="shared" si="12"/>
        <v>0</v>
      </c>
      <c r="J40" s="64">
        <f t="shared" si="13"/>
        <v>0</v>
      </c>
      <c r="K40" s="65">
        <f t="shared" si="14"/>
        <v>0</v>
      </c>
      <c r="L40" s="65">
        <f t="shared" si="15"/>
        <v>0</v>
      </c>
      <c r="M40" s="65">
        <f t="shared" si="16"/>
        <v>0</v>
      </c>
      <c r="N40" s="107">
        <f>IF(L40&lt;'Motore 2023'!$H$28,Ripartizione!L40,'Motore 2023'!$H$28)</f>
        <v>0</v>
      </c>
      <c r="O40" s="107">
        <f>IF(M40&lt;'Motore 2022_'!$H$28,Ripartizione!M40,'Motore 2022_'!$H$28)</f>
        <v>0</v>
      </c>
      <c r="P40" s="107">
        <f t="shared" si="17"/>
        <v>0</v>
      </c>
      <c r="Q40" s="107">
        <f t="shared" si="18"/>
        <v>0</v>
      </c>
      <c r="R40" s="107">
        <f>ROUND(P40*'Motore 2023'!$E$28,2)</f>
        <v>0</v>
      </c>
      <c r="S40" s="107">
        <f>ROUND(Q40*'Motore 2022_'!$E$28,2)</f>
        <v>0</v>
      </c>
      <c r="T40" s="107">
        <f>IF((L40-N40)&lt;'Motore 2023'!$H$29,(L40-N40),'Motore 2023'!$H$29)</f>
        <v>0</v>
      </c>
      <c r="U40" s="107">
        <f>IF((M40-O40)&lt;'Motore 2022_'!$H$29,(M40-O40),'Motore 2022_'!$H$29)</f>
        <v>0</v>
      </c>
      <c r="V40" s="107">
        <f t="shared" si="19"/>
        <v>0</v>
      </c>
      <c r="W40" s="107">
        <f t="shared" si="20"/>
        <v>0</v>
      </c>
      <c r="X40" s="107">
        <f>ROUND(V40*'Motore 2023'!$E$29,2)</f>
        <v>0</v>
      </c>
      <c r="Y40" s="107">
        <f>ROUND(W40*'Motore 2022_'!$E$29,2)</f>
        <v>0</v>
      </c>
      <c r="Z40" s="107">
        <f>IF(L40-N40-T40&lt;'Motore 2023'!$H$30,(Ripartizione!L40-Ripartizione!N40-Ripartizione!T40),'Motore 2023'!$H$30)</f>
        <v>0</v>
      </c>
      <c r="AA40" s="107">
        <f>IF(M40-O40-U40&lt;'Motore 2022_'!$H$30,(Ripartizione!M40-Ripartizione!O40-Ripartizione!U40),'Motore 2022_'!$H$30)</f>
        <v>0</v>
      </c>
      <c r="AB40" s="107">
        <f t="shared" si="21"/>
        <v>0</v>
      </c>
      <c r="AC40" s="107">
        <f t="shared" si="22"/>
        <v>0</v>
      </c>
      <c r="AD40" s="107">
        <f>ROUND(AB40*'Motore 2023'!$E$30,2)</f>
        <v>0</v>
      </c>
      <c r="AE40" s="107">
        <f>ROUND(AC40*'Motore 2022_'!$E$30,2)</f>
        <v>0</v>
      </c>
      <c r="AF40" s="107">
        <f>IF((L40-N40-T40-Z40)&lt;'Motore 2023'!$H$31, (L40-N40-T40-Z40),'Motore 2023'!$H$31)</f>
        <v>0</v>
      </c>
      <c r="AG40" s="107">
        <f>IF((M40-O40-U40-AA40)&lt;'Motore 2022_'!$H$31, (M40-O40-U40-AA40),'Motore 2022_'!$H$31)</f>
        <v>0</v>
      </c>
      <c r="AH40" s="107">
        <f t="shared" si="23"/>
        <v>0</v>
      </c>
      <c r="AI40" s="107">
        <f t="shared" si="24"/>
        <v>0</v>
      </c>
      <c r="AJ40" s="107">
        <f>ROUND(AH40*'Motore 2023'!$E$31,2)</f>
        <v>0</v>
      </c>
      <c r="AK40" s="107">
        <f>ROUND(AI40*'Motore 2022_'!$E$31,2)</f>
        <v>0</v>
      </c>
      <c r="AL40" s="107">
        <f t="shared" si="25"/>
        <v>0</v>
      </c>
      <c r="AM40" s="107">
        <f t="shared" si="26"/>
        <v>0</v>
      </c>
      <c r="AN40" s="107">
        <f t="shared" si="27"/>
        <v>0</v>
      </c>
      <c r="AO40" s="107">
        <f t="shared" si="28"/>
        <v>0</v>
      </c>
      <c r="AP40" s="107">
        <f>ROUND(AN40*'Motore 2023'!$E$32,2)</f>
        <v>0</v>
      </c>
      <c r="AQ40" s="107">
        <f>ROUND(AO40*'Motore 2022_'!$E$32,2)</f>
        <v>0</v>
      </c>
      <c r="AR40" s="118">
        <f t="shared" si="29"/>
        <v>0</v>
      </c>
      <c r="AS40" s="119">
        <f t="shared" si="30"/>
        <v>0</v>
      </c>
      <c r="AT40" s="119">
        <f t="shared" si="31"/>
        <v>0</v>
      </c>
      <c r="AU40" s="119">
        <f t="shared" si="32"/>
        <v>0</v>
      </c>
      <c r="AV40" s="119">
        <f t="shared" si="33"/>
        <v>0</v>
      </c>
      <c r="AW40" s="119">
        <f t="shared" si="34"/>
        <v>0</v>
      </c>
      <c r="AX40" s="119">
        <f t="shared" si="35"/>
        <v>0</v>
      </c>
      <c r="AY40" s="119">
        <f>IF($C$17="SI",((C40*'Motore 2023'!$B$35) + (D40*'Motore 2022_'!$B$35)),0)</f>
        <v>0</v>
      </c>
      <c r="AZ40" s="119">
        <f t="shared" si="36"/>
        <v>0</v>
      </c>
      <c r="BA40" s="120">
        <f>IF($C$17="SI",(((C40*'Motore 2023'!$B$38))+((D40*'Motore 2022_'!$B$38))),0)</f>
        <v>0</v>
      </c>
      <c r="BB40" s="119">
        <f t="shared" si="37"/>
        <v>0</v>
      </c>
      <c r="BC40" s="121">
        <f t="shared" si="38"/>
        <v>0</v>
      </c>
      <c r="BD40" s="122">
        <f t="shared" si="39"/>
        <v>0</v>
      </c>
      <c r="BE40" s="122">
        <f>IF($C$17="SI",(C40*3*('Motore 2023'!$B$41+'Motore 2023'!$B$42+'Motore 2023'!$B$43+'Motore 2023'!$B$44)),(C40*1*('Motore 2023'!$B$41+'Motore 2023'!$B$42+'Motore 2023'!$B$43+'Motore 2023'!$B$44)))</f>
        <v>0</v>
      </c>
      <c r="BF40" s="122">
        <f>IF($C$17="SI",(D40*3*('Motore 2022_'!$B$41+'Motore 2022_'!$B$42+'Motore 2022_'!$B$43+'Motore 2022_'!$B$44)),(D40*1*('Motore 2022_'!$B$41+'Motore 2022_'!$B$42+'Motore 2022_'!$B$43+'Motore 2022_'!$B$44)))</f>
        <v>0</v>
      </c>
      <c r="BG40" s="122">
        <f>IF($C$17="SI",(C40*3*('Motore 2023'!$B$41+'Motore 2023'!$B$42+'Motore 2023'!$B$43+'Motore 2023'!$B$44))+((C40*3*('Motore 2023'!$B$41+'Motore 2023'!$B$42+'Motore 2023'!$B$43+'Motore 2023'!$B$44))*10%),(C40*1*('Motore 2023'!$B$41+'Motore 2023'!$B$42+'Motore 2023'!$B$43+'Motore 2023'!$B$44))+((C40*1*('Motore 2023'!$B$41+'Motore 2023'!$B$42+'Motore 2023'!$B$43+'Motore 2023'!$B$44))*10%))</f>
        <v>0</v>
      </c>
      <c r="BH40" s="122">
        <f>IF($C$17="SI",(D40*3*('Motore 2022_'!$B$41+'Motore 2022_'!$B$42+'Motore 2022_'!$D$43+'Motore 2022_'!$B$44))+((D40*3*('Motore 2022_'!$B$41+'Motore 2022_'!$B$42+'Motore 2022_'!$D$43+'Motore 2022_'!$B$44))*10%),(D40*1*('Motore 2022_'!$B$41+'Motore 2022_'!$B$42+'Motore 2022_'!$D$43+'Motore 2022_'!$B$44))+((D40*1*('Motore 2022_'!$B$41+'Motore 2022_'!$B$42+'Motore 2022_'!$D$43+'Motore 2022_'!$B$44))*10%))</f>
        <v>0</v>
      </c>
      <c r="BI40" s="122">
        <f t="shared" si="40"/>
        <v>0</v>
      </c>
      <c r="BJ40" s="123">
        <f t="shared" si="41"/>
        <v>0</v>
      </c>
      <c r="BK40" s="123">
        <f>IF(I40&lt;&gt;0,IF($C$17="SI",((('Motore 2023'!$B$47+'Motore 2023'!$B$50+'Motore 2023'!$B$53)/365)*$D$14)+(((('Motore 2023'!$B$47+'Motore 2023'!$B$50+'Motore 2022_'!$B$53)/365)*$D$14)*10%),(('Motore 2023'!$B$53/365)*$D$14)+(('Motore 2023'!$B$53/365)*$D$14)*10%),0)</f>
        <v>0</v>
      </c>
      <c r="BL40" s="123">
        <f>IF(I40&lt;&gt;0,IF($C$17="SI",((('Motore 2022_'!$B$47+'Motore 2022_'!$B$50+'Motore 2022_'!$B$53)/365)*$D$13)+(((('Motore 2022_'!$B$47+'Motore 2022_'!$B$50+'Motore 2022_'!$B$53)/365)*$D$13)*10%),(('Motore 2022_'!$B$53/365)*$D$13)+(('Motore 2022_'!$B$53/365)*$D$13)*10%),0)</f>
        <v>0</v>
      </c>
      <c r="BM40" s="123">
        <f>IF(I40&lt;&gt;0,IF($C$17="SI",((('Motore 2023'!$B$47+'Motore 2023'!$B$50+'Motore 2023'!$B$53)/365)*$D$14),(('Motore 2023'!$B$53/365)*$D$14)),0)</f>
        <v>0</v>
      </c>
      <c r="BN40" s="123">
        <f>IF(I40&lt;&gt;0,IF($C$17="SI",((('Motore 2022_'!$B$47+'Motore 2022_'!$B$50+'Motore 2022_'!$B$53)/365)*$D$13),(('Motore 2022_'!$B$53/365)*$D$13)),0)</f>
        <v>0</v>
      </c>
      <c r="BO40" s="122">
        <f t="shared" si="42"/>
        <v>0</v>
      </c>
      <c r="BP40" s="124">
        <f t="shared" si="43"/>
        <v>0</v>
      </c>
      <c r="BQ40" s="42"/>
    </row>
    <row r="41" spans="1:69" x14ac:dyDescent="0.3">
      <c r="A41" s="66" t="s">
        <v>13</v>
      </c>
      <c r="B41" s="51">
        <v>0</v>
      </c>
      <c r="C41" s="51">
        <v>0</v>
      </c>
      <c r="D41" s="51">
        <v>0</v>
      </c>
      <c r="E41" s="51">
        <f t="shared" si="9"/>
        <v>4</v>
      </c>
      <c r="F41" s="51">
        <f t="shared" si="10"/>
        <v>0</v>
      </c>
      <c r="G41" s="55" t="s">
        <v>8</v>
      </c>
      <c r="H41" s="63">
        <f t="shared" si="11"/>
        <v>0</v>
      </c>
      <c r="I41" s="63">
        <f t="shared" si="12"/>
        <v>0</v>
      </c>
      <c r="J41" s="64">
        <f t="shared" si="13"/>
        <v>0</v>
      </c>
      <c r="K41" s="65">
        <f t="shared" si="14"/>
        <v>0</v>
      </c>
      <c r="L41" s="65">
        <f t="shared" si="15"/>
        <v>0</v>
      </c>
      <c r="M41" s="65">
        <f t="shared" si="16"/>
        <v>0</v>
      </c>
      <c r="N41" s="107">
        <f>IF(L41&lt;'Motore 2023'!$H$28,Ripartizione!L41,'Motore 2023'!$H$28)</f>
        <v>0</v>
      </c>
      <c r="O41" s="107">
        <f>IF(M41&lt;'Motore 2022_'!$H$28,Ripartizione!M41,'Motore 2022_'!$H$28)</f>
        <v>0</v>
      </c>
      <c r="P41" s="107">
        <f t="shared" si="17"/>
        <v>0</v>
      </c>
      <c r="Q41" s="107">
        <f t="shared" si="18"/>
        <v>0</v>
      </c>
      <c r="R41" s="107">
        <f>ROUND(P41*'Motore 2023'!$E$28,2)</f>
        <v>0</v>
      </c>
      <c r="S41" s="107">
        <f>ROUND(Q41*'Motore 2022_'!$E$28,2)</f>
        <v>0</v>
      </c>
      <c r="T41" s="107">
        <f>IF((L41-N41)&lt;'Motore 2023'!$H$29,(L41-N41),'Motore 2023'!$H$29)</f>
        <v>0</v>
      </c>
      <c r="U41" s="107">
        <f>IF((M41-O41)&lt;'Motore 2022_'!$H$29,(M41-O41),'Motore 2022_'!$H$29)</f>
        <v>0</v>
      </c>
      <c r="V41" s="107">
        <f t="shared" si="19"/>
        <v>0</v>
      </c>
      <c r="W41" s="107">
        <f t="shared" si="20"/>
        <v>0</v>
      </c>
      <c r="X41" s="107">
        <f>ROUND(V41*'Motore 2023'!$E$29,2)</f>
        <v>0</v>
      </c>
      <c r="Y41" s="107">
        <f>ROUND(W41*'Motore 2022_'!$E$29,2)</f>
        <v>0</v>
      </c>
      <c r="Z41" s="107">
        <f>IF(L41-N41-T41&lt;'Motore 2023'!$H$30,(Ripartizione!L41-Ripartizione!N41-Ripartizione!T41),'Motore 2023'!$H$30)</f>
        <v>0</v>
      </c>
      <c r="AA41" s="107">
        <f>IF(M41-O41-U41&lt;'Motore 2022_'!$H$30,(Ripartizione!M41-Ripartizione!O41-Ripartizione!U41),'Motore 2022_'!$H$30)</f>
        <v>0</v>
      </c>
      <c r="AB41" s="107">
        <f t="shared" si="21"/>
        <v>0</v>
      </c>
      <c r="AC41" s="107">
        <f t="shared" si="22"/>
        <v>0</v>
      </c>
      <c r="AD41" s="107">
        <f>ROUND(AB41*'Motore 2023'!$E$30,2)</f>
        <v>0</v>
      </c>
      <c r="AE41" s="107">
        <f>ROUND(AC41*'Motore 2022_'!$E$30,2)</f>
        <v>0</v>
      </c>
      <c r="AF41" s="107">
        <f>IF((L41-N41-T41-Z41)&lt;'Motore 2023'!$H$31, (L41-N41-T41-Z41),'Motore 2023'!$H$31)</f>
        <v>0</v>
      </c>
      <c r="AG41" s="107">
        <f>IF((M41-O41-U41-AA41)&lt;'Motore 2022_'!$H$31, (M41-O41-U41-AA41),'Motore 2022_'!$H$31)</f>
        <v>0</v>
      </c>
      <c r="AH41" s="107">
        <f t="shared" si="23"/>
        <v>0</v>
      </c>
      <c r="AI41" s="107">
        <f t="shared" si="24"/>
        <v>0</v>
      </c>
      <c r="AJ41" s="107">
        <f>ROUND(AH41*'Motore 2023'!$E$31,2)</f>
        <v>0</v>
      </c>
      <c r="AK41" s="107">
        <f>ROUND(AI41*'Motore 2022_'!$E$31,2)</f>
        <v>0</v>
      </c>
      <c r="AL41" s="107">
        <f t="shared" si="25"/>
        <v>0</v>
      </c>
      <c r="AM41" s="107">
        <f t="shared" si="26"/>
        <v>0</v>
      </c>
      <c r="AN41" s="107">
        <f t="shared" si="27"/>
        <v>0</v>
      </c>
      <c r="AO41" s="107">
        <f t="shared" si="28"/>
        <v>0</v>
      </c>
      <c r="AP41" s="107">
        <f>ROUND(AN41*'Motore 2023'!$E$32,2)</f>
        <v>0</v>
      </c>
      <c r="AQ41" s="107">
        <f>ROUND(AO41*'Motore 2022_'!$E$32,2)</f>
        <v>0</v>
      </c>
      <c r="AR41" s="118">
        <f t="shared" si="29"/>
        <v>0</v>
      </c>
      <c r="AS41" s="119">
        <f t="shared" si="30"/>
        <v>0</v>
      </c>
      <c r="AT41" s="119">
        <f t="shared" si="31"/>
        <v>0</v>
      </c>
      <c r="AU41" s="119">
        <f t="shared" si="32"/>
        <v>0</v>
      </c>
      <c r="AV41" s="119">
        <f t="shared" si="33"/>
        <v>0</v>
      </c>
      <c r="AW41" s="119">
        <f t="shared" si="34"/>
        <v>0</v>
      </c>
      <c r="AX41" s="119">
        <f t="shared" si="35"/>
        <v>0</v>
      </c>
      <c r="AY41" s="119">
        <f>IF($C$17="SI",((C41*'Motore 2023'!$B$35) + (D41*'Motore 2022_'!$B$35)),0)</f>
        <v>0</v>
      </c>
      <c r="AZ41" s="119">
        <f t="shared" si="36"/>
        <v>0</v>
      </c>
      <c r="BA41" s="120">
        <f>IF($C$17="SI",(((C41*'Motore 2023'!$B$38))+((D41*'Motore 2022_'!$B$38))),0)</f>
        <v>0</v>
      </c>
      <c r="BB41" s="119">
        <f t="shared" si="37"/>
        <v>0</v>
      </c>
      <c r="BC41" s="121">
        <f t="shared" si="38"/>
        <v>0</v>
      </c>
      <c r="BD41" s="122">
        <f t="shared" si="39"/>
        <v>0</v>
      </c>
      <c r="BE41" s="122">
        <f>IF($C$17="SI",(C41*3*('Motore 2023'!$B$41+'Motore 2023'!$B$42+'Motore 2023'!$B$43+'Motore 2023'!$B$44)),(C41*1*('Motore 2023'!$B$41+'Motore 2023'!$B$42+'Motore 2023'!$B$43+'Motore 2023'!$B$44)))</f>
        <v>0</v>
      </c>
      <c r="BF41" s="122">
        <f>IF($C$17="SI",(D41*3*('Motore 2022_'!$B$41+'Motore 2022_'!$B$42+'Motore 2022_'!$B$43+'Motore 2022_'!$B$44)),(D41*1*('Motore 2022_'!$B$41+'Motore 2022_'!$B$42+'Motore 2022_'!$B$43+'Motore 2022_'!$B$44)))</f>
        <v>0</v>
      </c>
      <c r="BG41" s="122">
        <f>IF($C$17="SI",(C41*3*('Motore 2023'!$B$41+'Motore 2023'!$B$42+'Motore 2023'!$B$43+'Motore 2023'!$B$44))+((C41*3*('Motore 2023'!$B$41+'Motore 2023'!$B$42+'Motore 2023'!$B$43+'Motore 2023'!$B$44))*10%),(C41*1*('Motore 2023'!$B$41+'Motore 2023'!$B$42+'Motore 2023'!$B$43+'Motore 2023'!$B$44))+((C41*1*('Motore 2023'!$B$41+'Motore 2023'!$B$42+'Motore 2023'!$B$43+'Motore 2023'!$B$44))*10%))</f>
        <v>0</v>
      </c>
      <c r="BH41" s="122">
        <f>IF($C$17="SI",(D41*3*('Motore 2022_'!$B$41+'Motore 2022_'!$B$42+'Motore 2022_'!$D$43+'Motore 2022_'!$B$44))+((D41*3*('Motore 2022_'!$B$41+'Motore 2022_'!$B$42+'Motore 2022_'!$D$43+'Motore 2022_'!$B$44))*10%),(D41*1*('Motore 2022_'!$B$41+'Motore 2022_'!$B$42+'Motore 2022_'!$D$43+'Motore 2022_'!$B$44))+((D41*1*('Motore 2022_'!$B$41+'Motore 2022_'!$B$42+'Motore 2022_'!$D$43+'Motore 2022_'!$B$44))*10%))</f>
        <v>0</v>
      </c>
      <c r="BI41" s="122">
        <f t="shared" si="40"/>
        <v>0</v>
      </c>
      <c r="BJ41" s="123">
        <f t="shared" si="41"/>
        <v>0</v>
      </c>
      <c r="BK41" s="123">
        <f>IF(I41&lt;&gt;0,IF($C$17="SI",((('Motore 2023'!$B$47+'Motore 2023'!$B$50+'Motore 2023'!$B$53)/365)*$D$14)+(((('Motore 2023'!$B$47+'Motore 2023'!$B$50+'Motore 2022_'!$B$53)/365)*$D$14)*10%),(('Motore 2023'!$B$53/365)*$D$14)+(('Motore 2023'!$B$53/365)*$D$14)*10%),0)</f>
        <v>0</v>
      </c>
      <c r="BL41" s="123">
        <f>IF(I41&lt;&gt;0,IF($C$17="SI",((('Motore 2022_'!$B$47+'Motore 2022_'!$B$50+'Motore 2022_'!$B$53)/365)*$D$13)+(((('Motore 2022_'!$B$47+'Motore 2022_'!$B$50+'Motore 2022_'!$B$53)/365)*$D$13)*10%),(('Motore 2022_'!$B$53/365)*$D$13)+(('Motore 2022_'!$B$53/365)*$D$13)*10%),0)</f>
        <v>0</v>
      </c>
      <c r="BM41" s="123">
        <f>IF(I41&lt;&gt;0,IF($C$17="SI",((('Motore 2023'!$B$47+'Motore 2023'!$B$50+'Motore 2023'!$B$53)/365)*$D$14),(('Motore 2023'!$B$53/365)*$D$14)),0)</f>
        <v>0</v>
      </c>
      <c r="BN41" s="123">
        <f>IF(I41&lt;&gt;0,IF($C$17="SI",((('Motore 2022_'!$B$47+'Motore 2022_'!$B$50+'Motore 2022_'!$B$53)/365)*$D$13),(('Motore 2022_'!$B$53/365)*$D$13)),0)</f>
        <v>0</v>
      </c>
      <c r="BO41" s="122">
        <f t="shared" si="42"/>
        <v>0</v>
      </c>
      <c r="BP41" s="124">
        <f t="shared" si="43"/>
        <v>0</v>
      </c>
      <c r="BQ41" s="42"/>
    </row>
    <row r="42" spans="1:69" x14ac:dyDescent="0.3">
      <c r="A42" s="66" t="s">
        <v>14</v>
      </c>
      <c r="B42" s="51">
        <v>0</v>
      </c>
      <c r="C42" s="51">
        <v>0</v>
      </c>
      <c r="D42" s="51">
        <v>0</v>
      </c>
      <c r="E42" s="51">
        <f t="shared" si="9"/>
        <v>4</v>
      </c>
      <c r="F42" s="51">
        <f t="shared" si="10"/>
        <v>0</v>
      </c>
      <c r="G42" s="55" t="s">
        <v>8</v>
      </c>
      <c r="H42" s="63">
        <f t="shared" si="11"/>
        <v>0</v>
      </c>
      <c r="I42" s="63">
        <f t="shared" si="12"/>
        <v>0</v>
      </c>
      <c r="J42" s="64">
        <f t="shared" si="13"/>
        <v>0</v>
      </c>
      <c r="K42" s="65">
        <f t="shared" si="14"/>
        <v>0</v>
      </c>
      <c r="L42" s="65">
        <f t="shared" si="15"/>
        <v>0</v>
      </c>
      <c r="M42" s="65">
        <f t="shared" si="16"/>
        <v>0</v>
      </c>
      <c r="N42" s="107">
        <f>IF(L42&lt;'Motore 2023'!$H$28,Ripartizione!L42,'Motore 2023'!$H$28)</f>
        <v>0</v>
      </c>
      <c r="O42" s="107">
        <f>IF(M42&lt;'Motore 2022_'!$H$28,Ripartizione!M42,'Motore 2022_'!$H$28)</f>
        <v>0</v>
      </c>
      <c r="P42" s="107">
        <f t="shared" si="17"/>
        <v>0</v>
      </c>
      <c r="Q42" s="107">
        <f t="shared" si="18"/>
        <v>0</v>
      </c>
      <c r="R42" s="107">
        <f>ROUND(P42*'Motore 2023'!$E$28,2)</f>
        <v>0</v>
      </c>
      <c r="S42" s="107">
        <f>ROUND(Q42*'Motore 2022_'!$E$28,2)</f>
        <v>0</v>
      </c>
      <c r="T42" s="107">
        <f>IF((L42-N42)&lt;'Motore 2023'!$H$29,(L42-N42),'Motore 2023'!$H$29)</f>
        <v>0</v>
      </c>
      <c r="U42" s="107">
        <f>IF((M42-O42)&lt;'Motore 2022_'!$H$29,(M42-O42),'Motore 2022_'!$H$29)</f>
        <v>0</v>
      </c>
      <c r="V42" s="107">
        <f t="shared" si="19"/>
        <v>0</v>
      </c>
      <c r="W42" s="107">
        <f t="shared" si="20"/>
        <v>0</v>
      </c>
      <c r="X42" s="107">
        <f>ROUND(V42*'Motore 2023'!$E$29,2)</f>
        <v>0</v>
      </c>
      <c r="Y42" s="107">
        <f>ROUND(W42*'Motore 2022_'!$E$29,2)</f>
        <v>0</v>
      </c>
      <c r="Z42" s="107">
        <f>IF(L42-N42-T42&lt;'Motore 2023'!$H$30,(Ripartizione!L42-Ripartizione!N42-Ripartizione!T42),'Motore 2023'!$H$30)</f>
        <v>0</v>
      </c>
      <c r="AA42" s="107">
        <f>IF(M42-O42-U42&lt;'Motore 2022_'!$H$30,(Ripartizione!M42-Ripartizione!O42-Ripartizione!U42),'Motore 2022_'!$H$30)</f>
        <v>0</v>
      </c>
      <c r="AB42" s="107">
        <f t="shared" si="21"/>
        <v>0</v>
      </c>
      <c r="AC42" s="107">
        <f t="shared" si="22"/>
        <v>0</v>
      </c>
      <c r="AD42" s="107">
        <f>ROUND(AB42*'Motore 2023'!$E$30,2)</f>
        <v>0</v>
      </c>
      <c r="AE42" s="107">
        <f>ROUND(AC42*'Motore 2022_'!$E$30,2)</f>
        <v>0</v>
      </c>
      <c r="AF42" s="107">
        <f>IF((L42-N42-T42-Z42)&lt;'Motore 2023'!$H$31, (L42-N42-T42-Z42),'Motore 2023'!$H$31)</f>
        <v>0</v>
      </c>
      <c r="AG42" s="107">
        <f>IF((M42-O42-U42-AA42)&lt;'Motore 2022_'!$H$31, (M42-O42-U42-AA42),'Motore 2022_'!$H$31)</f>
        <v>0</v>
      </c>
      <c r="AH42" s="107">
        <f t="shared" si="23"/>
        <v>0</v>
      </c>
      <c r="AI42" s="107">
        <f t="shared" si="24"/>
        <v>0</v>
      </c>
      <c r="AJ42" s="107">
        <f>ROUND(AH42*'Motore 2023'!$E$31,2)</f>
        <v>0</v>
      </c>
      <c r="AK42" s="107">
        <f>ROUND(AI42*'Motore 2022_'!$E$31,2)</f>
        <v>0</v>
      </c>
      <c r="AL42" s="107">
        <f t="shared" si="25"/>
        <v>0</v>
      </c>
      <c r="AM42" s="107">
        <f t="shared" si="26"/>
        <v>0</v>
      </c>
      <c r="AN42" s="107">
        <f t="shared" si="27"/>
        <v>0</v>
      </c>
      <c r="AO42" s="107">
        <f t="shared" si="28"/>
        <v>0</v>
      </c>
      <c r="AP42" s="107">
        <f>ROUND(AN42*'Motore 2023'!$E$32,2)</f>
        <v>0</v>
      </c>
      <c r="AQ42" s="107">
        <f>ROUND(AO42*'Motore 2022_'!$E$32,2)</f>
        <v>0</v>
      </c>
      <c r="AR42" s="118">
        <f t="shared" si="29"/>
        <v>0</v>
      </c>
      <c r="AS42" s="119">
        <f t="shared" si="30"/>
        <v>0</v>
      </c>
      <c r="AT42" s="119">
        <f t="shared" si="31"/>
        <v>0</v>
      </c>
      <c r="AU42" s="119">
        <f t="shared" si="32"/>
        <v>0</v>
      </c>
      <c r="AV42" s="119">
        <f t="shared" si="33"/>
        <v>0</v>
      </c>
      <c r="AW42" s="119">
        <f t="shared" si="34"/>
        <v>0</v>
      </c>
      <c r="AX42" s="119">
        <f t="shared" si="35"/>
        <v>0</v>
      </c>
      <c r="AY42" s="119">
        <f>IF($C$17="SI",((C42*'Motore 2023'!$B$35) + (D42*'Motore 2022_'!$B$35)),0)</f>
        <v>0</v>
      </c>
      <c r="AZ42" s="119">
        <f t="shared" si="36"/>
        <v>0</v>
      </c>
      <c r="BA42" s="120">
        <f>IF($C$17="SI",(((C42*'Motore 2023'!$B$38))+((D42*'Motore 2022_'!$B$38))),0)</f>
        <v>0</v>
      </c>
      <c r="BB42" s="119">
        <f t="shared" si="37"/>
        <v>0</v>
      </c>
      <c r="BC42" s="121">
        <f t="shared" si="38"/>
        <v>0</v>
      </c>
      <c r="BD42" s="122">
        <f t="shared" si="39"/>
        <v>0</v>
      </c>
      <c r="BE42" s="122">
        <f>IF($C$17="SI",(C42*3*('Motore 2023'!$B$41+'Motore 2023'!$B$42+'Motore 2023'!$B$43+'Motore 2023'!$B$44)),(C42*1*('Motore 2023'!$B$41+'Motore 2023'!$B$42+'Motore 2023'!$B$43+'Motore 2023'!$B$44)))</f>
        <v>0</v>
      </c>
      <c r="BF42" s="122">
        <f>IF($C$17="SI",(D42*3*('Motore 2022_'!$B$41+'Motore 2022_'!$B$42+'Motore 2022_'!$B$43+'Motore 2022_'!$B$44)),(D42*1*('Motore 2022_'!$B$41+'Motore 2022_'!$B$42+'Motore 2022_'!$B$43+'Motore 2022_'!$B$44)))</f>
        <v>0</v>
      </c>
      <c r="BG42" s="122">
        <f>IF($C$17="SI",(C42*3*('Motore 2023'!$B$41+'Motore 2023'!$B$42+'Motore 2023'!$B$43+'Motore 2023'!$B$44))+((C42*3*('Motore 2023'!$B$41+'Motore 2023'!$B$42+'Motore 2023'!$B$43+'Motore 2023'!$B$44))*10%),(C42*1*('Motore 2023'!$B$41+'Motore 2023'!$B$42+'Motore 2023'!$B$43+'Motore 2023'!$B$44))+((C42*1*('Motore 2023'!$B$41+'Motore 2023'!$B$42+'Motore 2023'!$B$43+'Motore 2023'!$B$44))*10%))</f>
        <v>0</v>
      </c>
      <c r="BH42" s="122">
        <f>IF($C$17="SI",(D42*3*('Motore 2022_'!$B$41+'Motore 2022_'!$B$42+'Motore 2022_'!$D$43+'Motore 2022_'!$B$44))+((D42*3*('Motore 2022_'!$B$41+'Motore 2022_'!$B$42+'Motore 2022_'!$D$43+'Motore 2022_'!$B$44))*10%),(D42*1*('Motore 2022_'!$B$41+'Motore 2022_'!$B$42+'Motore 2022_'!$D$43+'Motore 2022_'!$B$44))+((D42*1*('Motore 2022_'!$B$41+'Motore 2022_'!$B$42+'Motore 2022_'!$D$43+'Motore 2022_'!$B$44))*10%))</f>
        <v>0</v>
      </c>
      <c r="BI42" s="122">
        <f t="shared" si="40"/>
        <v>0</v>
      </c>
      <c r="BJ42" s="123">
        <f t="shared" si="41"/>
        <v>0</v>
      </c>
      <c r="BK42" s="123">
        <f>IF(I42&lt;&gt;0,IF($C$17="SI",((('Motore 2023'!$B$47+'Motore 2023'!$B$50+'Motore 2023'!$B$53)/365)*$D$14)+(((('Motore 2023'!$B$47+'Motore 2023'!$B$50+'Motore 2022_'!$B$53)/365)*$D$14)*10%),(('Motore 2023'!$B$53/365)*$D$14)+(('Motore 2023'!$B$53/365)*$D$14)*10%),0)</f>
        <v>0</v>
      </c>
      <c r="BL42" s="123">
        <f>IF(I42&lt;&gt;0,IF($C$17="SI",((('Motore 2022_'!$B$47+'Motore 2022_'!$B$50+'Motore 2022_'!$B$53)/365)*$D$13)+(((('Motore 2022_'!$B$47+'Motore 2022_'!$B$50+'Motore 2022_'!$B$53)/365)*$D$13)*10%),(('Motore 2022_'!$B$53/365)*$D$13)+(('Motore 2022_'!$B$53/365)*$D$13)*10%),0)</f>
        <v>0</v>
      </c>
      <c r="BM42" s="123">
        <f>IF(I42&lt;&gt;0,IF($C$17="SI",((('Motore 2023'!$B$47+'Motore 2023'!$B$50+'Motore 2023'!$B$53)/365)*$D$14),(('Motore 2023'!$B$53/365)*$D$14)),0)</f>
        <v>0</v>
      </c>
      <c r="BN42" s="123">
        <f>IF(I42&lt;&gt;0,IF($C$17="SI",((('Motore 2022_'!$B$47+'Motore 2022_'!$B$50+'Motore 2022_'!$B$53)/365)*$D$13),(('Motore 2022_'!$B$53/365)*$D$13)),0)</f>
        <v>0</v>
      </c>
      <c r="BO42" s="122">
        <f t="shared" si="42"/>
        <v>0</v>
      </c>
      <c r="BP42" s="124">
        <f t="shared" si="43"/>
        <v>0</v>
      </c>
      <c r="BQ42" s="42"/>
    </row>
    <row r="43" spans="1:69" x14ac:dyDescent="0.3">
      <c r="A43" s="66" t="s">
        <v>15</v>
      </c>
      <c r="B43" s="51">
        <v>0</v>
      </c>
      <c r="C43" s="51">
        <v>0</v>
      </c>
      <c r="D43" s="51">
        <v>0</v>
      </c>
      <c r="E43" s="51">
        <f t="shared" si="9"/>
        <v>4</v>
      </c>
      <c r="F43" s="51">
        <f t="shared" si="10"/>
        <v>0</v>
      </c>
      <c r="G43" s="55" t="s">
        <v>8</v>
      </c>
      <c r="H43" s="63">
        <f t="shared" si="11"/>
        <v>0</v>
      </c>
      <c r="I43" s="63">
        <f t="shared" si="12"/>
        <v>0</v>
      </c>
      <c r="J43" s="64">
        <f t="shared" si="13"/>
        <v>0</v>
      </c>
      <c r="K43" s="65">
        <f t="shared" si="14"/>
        <v>0</v>
      </c>
      <c r="L43" s="65">
        <f t="shared" si="15"/>
        <v>0</v>
      </c>
      <c r="M43" s="65">
        <f t="shared" si="16"/>
        <v>0</v>
      </c>
      <c r="N43" s="107">
        <f>IF(L43&lt;'Motore 2023'!$H$28,Ripartizione!L43,'Motore 2023'!$H$28)</f>
        <v>0</v>
      </c>
      <c r="O43" s="107">
        <f>IF(M43&lt;'Motore 2022_'!$H$28,Ripartizione!M43,'Motore 2022_'!$H$28)</f>
        <v>0</v>
      </c>
      <c r="P43" s="107">
        <f t="shared" si="17"/>
        <v>0</v>
      </c>
      <c r="Q43" s="107">
        <f t="shared" si="18"/>
        <v>0</v>
      </c>
      <c r="R43" s="107">
        <f>ROUND(P43*'Motore 2023'!$E$28,2)</f>
        <v>0</v>
      </c>
      <c r="S43" s="107">
        <f>ROUND(Q43*'Motore 2022_'!$E$28,2)</f>
        <v>0</v>
      </c>
      <c r="T43" s="107">
        <f>IF((L43-N43)&lt;'Motore 2023'!$H$29,(L43-N43),'Motore 2023'!$H$29)</f>
        <v>0</v>
      </c>
      <c r="U43" s="107">
        <f>IF((M43-O43)&lt;'Motore 2022_'!$H$29,(M43-O43),'Motore 2022_'!$H$29)</f>
        <v>0</v>
      </c>
      <c r="V43" s="107">
        <f t="shared" si="19"/>
        <v>0</v>
      </c>
      <c r="W43" s="107">
        <f t="shared" si="20"/>
        <v>0</v>
      </c>
      <c r="X43" s="107">
        <f>ROUND(V43*'Motore 2023'!$E$29,2)</f>
        <v>0</v>
      </c>
      <c r="Y43" s="107">
        <f>ROUND(W43*'Motore 2022_'!$E$29,2)</f>
        <v>0</v>
      </c>
      <c r="Z43" s="107">
        <f>IF(L43-N43-T43&lt;'Motore 2023'!$H$30,(Ripartizione!L43-Ripartizione!N43-Ripartizione!T43),'Motore 2023'!$H$30)</f>
        <v>0</v>
      </c>
      <c r="AA43" s="107">
        <f>IF(M43-O43-U43&lt;'Motore 2022_'!$H$30,(Ripartizione!M43-Ripartizione!O43-Ripartizione!U43),'Motore 2022_'!$H$30)</f>
        <v>0</v>
      </c>
      <c r="AB43" s="107">
        <f t="shared" si="21"/>
        <v>0</v>
      </c>
      <c r="AC43" s="107">
        <f t="shared" si="22"/>
        <v>0</v>
      </c>
      <c r="AD43" s="107">
        <f>ROUND(AB43*'Motore 2023'!$E$30,2)</f>
        <v>0</v>
      </c>
      <c r="AE43" s="107">
        <f>ROUND(AC43*'Motore 2022_'!$E$30,2)</f>
        <v>0</v>
      </c>
      <c r="AF43" s="107">
        <f>IF((L43-N43-T43-Z43)&lt;'Motore 2023'!$H$31, (L43-N43-T43-Z43),'Motore 2023'!$H$31)</f>
        <v>0</v>
      </c>
      <c r="AG43" s="107">
        <f>IF((M43-O43-U43-AA43)&lt;'Motore 2022_'!$H$31, (M43-O43-U43-AA43),'Motore 2022_'!$H$31)</f>
        <v>0</v>
      </c>
      <c r="AH43" s="107">
        <f t="shared" si="23"/>
        <v>0</v>
      </c>
      <c r="AI43" s="107">
        <f t="shared" si="24"/>
        <v>0</v>
      </c>
      <c r="AJ43" s="107">
        <f>ROUND(AH43*'Motore 2023'!$E$31,2)</f>
        <v>0</v>
      </c>
      <c r="AK43" s="107">
        <f>ROUND(AI43*'Motore 2022_'!$E$31,2)</f>
        <v>0</v>
      </c>
      <c r="AL43" s="107">
        <f t="shared" si="25"/>
        <v>0</v>
      </c>
      <c r="AM43" s="107">
        <f t="shared" si="26"/>
        <v>0</v>
      </c>
      <c r="AN43" s="107">
        <f t="shared" si="27"/>
        <v>0</v>
      </c>
      <c r="AO43" s="107">
        <f t="shared" si="28"/>
        <v>0</v>
      </c>
      <c r="AP43" s="107">
        <f>ROUND(AN43*'Motore 2023'!$E$32,2)</f>
        <v>0</v>
      </c>
      <c r="AQ43" s="107">
        <f>ROUND(AO43*'Motore 2022_'!$E$32,2)</f>
        <v>0</v>
      </c>
      <c r="AR43" s="118">
        <f t="shared" si="29"/>
        <v>0</v>
      </c>
      <c r="AS43" s="119">
        <f t="shared" si="30"/>
        <v>0</v>
      </c>
      <c r="AT43" s="119">
        <f t="shared" si="31"/>
        <v>0</v>
      </c>
      <c r="AU43" s="119">
        <f t="shared" si="32"/>
        <v>0</v>
      </c>
      <c r="AV43" s="119">
        <f t="shared" si="33"/>
        <v>0</v>
      </c>
      <c r="AW43" s="119">
        <f t="shared" si="34"/>
        <v>0</v>
      </c>
      <c r="AX43" s="119">
        <f t="shared" si="35"/>
        <v>0</v>
      </c>
      <c r="AY43" s="119">
        <f>IF($C$17="SI",((C43*'Motore 2023'!$B$35) + (D43*'Motore 2022_'!$B$35)),0)</f>
        <v>0</v>
      </c>
      <c r="AZ43" s="119">
        <f t="shared" si="36"/>
        <v>0</v>
      </c>
      <c r="BA43" s="120">
        <f>IF($C$17="SI",(((C43*'Motore 2023'!$B$38))+((D43*'Motore 2022_'!$B$38))),0)</f>
        <v>0</v>
      </c>
      <c r="BB43" s="119">
        <f t="shared" si="37"/>
        <v>0</v>
      </c>
      <c r="BC43" s="121">
        <f t="shared" si="38"/>
        <v>0</v>
      </c>
      <c r="BD43" s="122">
        <f t="shared" si="39"/>
        <v>0</v>
      </c>
      <c r="BE43" s="122">
        <f>IF($C$17="SI",(C43*3*('Motore 2023'!$B$41+'Motore 2023'!$B$42+'Motore 2023'!$B$43+'Motore 2023'!$B$44)),(C43*1*('Motore 2023'!$B$41+'Motore 2023'!$B$42+'Motore 2023'!$B$43+'Motore 2023'!$B$44)))</f>
        <v>0</v>
      </c>
      <c r="BF43" s="122">
        <f>IF($C$17="SI",(D43*3*('Motore 2022_'!$B$41+'Motore 2022_'!$B$42+'Motore 2022_'!$B$43+'Motore 2022_'!$B$44)),(D43*1*('Motore 2022_'!$B$41+'Motore 2022_'!$B$42+'Motore 2022_'!$B$43+'Motore 2022_'!$B$44)))</f>
        <v>0</v>
      </c>
      <c r="BG43" s="122">
        <f>IF($C$17="SI",(C43*3*('Motore 2023'!$B$41+'Motore 2023'!$B$42+'Motore 2023'!$B$43+'Motore 2023'!$B$44))+((C43*3*('Motore 2023'!$B$41+'Motore 2023'!$B$42+'Motore 2023'!$B$43+'Motore 2023'!$B$44))*10%),(C43*1*('Motore 2023'!$B$41+'Motore 2023'!$B$42+'Motore 2023'!$B$43+'Motore 2023'!$B$44))+((C43*1*('Motore 2023'!$B$41+'Motore 2023'!$B$42+'Motore 2023'!$B$43+'Motore 2023'!$B$44))*10%))</f>
        <v>0</v>
      </c>
      <c r="BH43" s="122">
        <f>IF($C$17="SI",(D43*3*('Motore 2022_'!$B$41+'Motore 2022_'!$B$42+'Motore 2022_'!$D$43+'Motore 2022_'!$B$44))+((D43*3*('Motore 2022_'!$B$41+'Motore 2022_'!$B$42+'Motore 2022_'!$D$43+'Motore 2022_'!$B$44))*10%),(D43*1*('Motore 2022_'!$B$41+'Motore 2022_'!$B$42+'Motore 2022_'!$D$43+'Motore 2022_'!$B$44))+((D43*1*('Motore 2022_'!$B$41+'Motore 2022_'!$B$42+'Motore 2022_'!$D$43+'Motore 2022_'!$B$44))*10%))</f>
        <v>0</v>
      </c>
      <c r="BI43" s="122">
        <f t="shared" si="40"/>
        <v>0</v>
      </c>
      <c r="BJ43" s="123">
        <f t="shared" si="41"/>
        <v>0</v>
      </c>
      <c r="BK43" s="123">
        <f>IF(I43&lt;&gt;0,IF($C$17="SI",((('Motore 2023'!$B$47+'Motore 2023'!$B$50+'Motore 2023'!$B$53)/365)*$D$14)+(((('Motore 2023'!$B$47+'Motore 2023'!$B$50+'Motore 2022_'!$B$53)/365)*$D$14)*10%),(('Motore 2023'!$B$53/365)*$D$14)+(('Motore 2023'!$B$53/365)*$D$14)*10%),0)</f>
        <v>0</v>
      </c>
      <c r="BL43" s="123">
        <f>IF(I43&lt;&gt;0,IF($C$17="SI",((('Motore 2022_'!$B$47+'Motore 2022_'!$B$50+'Motore 2022_'!$B$53)/365)*$D$13)+(((('Motore 2022_'!$B$47+'Motore 2022_'!$B$50+'Motore 2022_'!$B$53)/365)*$D$13)*10%),(('Motore 2022_'!$B$53/365)*$D$13)+(('Motore 2022_'!$B$53/365)*$D$13)*10%),0)</f>
        <v>0</v>
      </c>
      <c r="BM43" s="123">
        <f>IF(I43&lt;&gt;0,IF($C$17="SI",((('Motore 2023'!$B$47+'Motore 2023'!$B$50+'Motore 2023'!$B$53)/365)*$D$14),(('Motore 2023'!$B$53/365)*$D$14)),0)</f>
        <v>0</v>
      </c>
      <c r="BN43" s="123">
        <f>IF(I43&lt;&gt;0,IF($C$17="SI",((('Motore 2022_'!$B$47+'Motore 2022_'!$B$50+'Motore 2022_'!$B$53)/365)*$D$13),(('Motore 2022_'!$B$53/365)*$D$13)),0)</f>
        <v>0</v>
      </c>
      <c r="BO43" s="122">
        <f t="shared" si="42"/>
        <v>0</v>
      </c>
      <c r="BP43" s="124">
        <f t="shared" si="43"/>
        <v>0</v>
      </c>
      <c r="BQ43" s="42"/>
    </row>
    <row r="44" spans="1:69" x14ac:dyDescent="0.3">
      <c r="A44" s="66" t="s">
        <v>16</v>
      </c>
      <c r="B44" s="51">
        <v>0</v>
      </c>
      <c r="C44" s="51">
        <v>0</v>
      </c>
      <c r="D44" s="51">
        <v>0</v>
      </c>
      <c r="E44" s="51">
        <f t="shared" si="9"/>
        <v>4</v>
      </c>
      <c r="F44" s="51">
        <f t="shared" si="10"/>
        <v>0</v>
      </c>
      <c r="G44" s="55" t="s">
        <v>8</v>
      </c>
      <c r="H44" s="63">
        <f t="shared" si="11"/>
        <v>0</v>
      </c>
      <c r="I44" s="63">
        <f t="shared" si="12"/>
        <v>0</v>
      </c>
      <c r="J44" s="64">
        <f t="shared" si="13"/>
        <v>0</v>
      </c>
      <c r="K44" s="65">
        <f t="shared" si="14"/>
        <v>0</v>
      </c>
      <c r="L44" s="65">
        <f t="shared" si="15"/>
        <v>0</v>
      </c>
      <c r="M44" s="65">
        <f t="shared" si="16"/>
        <v>0</v>
      </c>
      <c r="N44" s="107">
        <f>IF(L44&lt;'Motore 2023'!$H$28,Ripartizione!L44,'Motore 2023'!$H$28)</f>
        <v>0</v>
      </c>
      <c r="O44" s="107">
        <f>IF(M44&lt;'Motore 2022_'!$H$28,Ripartizione!M44,'Motore 2022_'!$H$28)</f>
        <v>0</v>
      </c>
      <c r="P44" s="107">
        <f t="shared" si="17"/>
        <v>0</v>
      </c>
      <c r="Q44" s="107">
        <f t="shared" si="18"/>
        <v>0</v>
      </c>
      <c r="R44" s="107">
        <f>ROUND(P44*'Motore 2023'!$E$28,2)</f>
        <v>0</v>
      </c>
      <c r="S44" s="107">
        <f>ROUND(Q44*'Motore 2022_'!$E$28,2)</f>
        <v>0</v>
      </c>
      <c r="T44" s="107">
        <f>IF((L44-N44)&lt;'Motore 2023'!$H$29,(L44-N44),'Motore 2023'!$H$29)</f>
        <v>0</v>
      </c>
      <c r="U44" s="107">
        <f>IF((M44-O44)&lt;'Motore 2022_'!$H$29,(M44-O44),'Motore 2022_'!$H$29)</f>
        <v>0</v>
      </c>
      <c r="V44" s="107">
        <f t="shared" si="19"/>
        <v>0</v>
      </c>
      <c r="W44" s="107">
        <f t="shared" si="20"/>
        <v>0</v>
      </c>
      <c r="X44" s="107">
        <f>ROUND(V44*'Motore 2023'!$E$29,2)</f>
        <v>0</v>
      </c>
      <c r="Y44" s="107">
        <f>ROUND(W44*'Motore 2022_'!$E$29,2)</f>
        <v>0</v>
      </c>
      <c r="Z44" s="107">
        <f>IF(L44-N44-T44&lt;'Motore 2023'!$H$30,(Ripartizione!L44-Ripartizione!N44-Ripartizione!T44),'Motore 2023'!$H$30)</f>
        <v>0</v>
      </c>
      <c r="AA44" s="107">
        <f>IF(M44-O44-U44&lt;'Motore 2022_'!$H$30,(Ripartizione!M44-Ripartizione!O44-Ripartizione!U44),'Motore 2022_'!$H$30)</f>
        <v>0</v>
      </c>
      <c r="AB44" s="107">
        <f t="shared" si="21"/>
        <v>0</v>
      </c>
      <c r="AC44" s="107">
        <f t="shared" si="22"/>
        <v>0</v>
      </c>
      <c r="AD44" s="107">
        <f>ROUND(AB44*'Motore 2023'!$E$30,2)</f>
        <v>0</v>
      </c>
      <c r="AE44" s="107">
        <f>ROUND(AC44*'Motore 2022_'!$E$30,2)</f>
        <v>0</v>
      </c>
      <c r="AF44" s="107">
        <f>IF((L44-N44-T44-Z44)&lt;'Motore 2023'!$H$31, (L44-N44-T44-Z44),'Motore 2023'!$H$31)</f>
        <v>0</v>
      </c>
      <c r="AG44" s="107">
        <f>IF((M44-O44-U44-AA44)&lt;'Motore 2022_'!$H$31, (M44-O44-U44-AA44),'Motore 2022_'!$H$31)</f>
        <v>0</v>
      </c>
      <c r="AH44" s="107">
        <f t="shared" si="23"/>
        <v>0</v>
      </c>
      <c r="AI44" s="107">
        <f t="shared" si="24"/>
        <v>0</v>
      </c>
      <c r="AJ44" s="107">
        <f>ROUND(AH44*'Motore 2023'!$E$31,2)</f>
        <v>0</v>
      </c>
      <c r="AK44" s="107">
        <f>ROUND(AI44*'Motore 2022_'!$E$31,2)</f>
        <v>0</v>
      </c>
      <c r="AL44" s="107">
        <f t="shared" si="25"/>
        <v>0</v>
      </c>
      <c r="AM44" s="107">
        <f t="shared" si="26"/>
        <v>0</v>
      </c>
      <c r="AN44" s="107">
        <f t="shared" si="27"/>
        <v>0</v>
      </c>
      <c r="AO44" s="107">
        <f t="shared" si="28"/>
        <v>0</v>
      </c>
      <c r="AP44" s="107">
        <f>ROUND(AN44*'Motore 2023'!$E$32,2)</f>
        <v>0</v>
      </c>
      <c r="AQ44" s="107">
        <f>ROUND(AO44*'Motore 2022_'!$E$32,2)</f>
        <v>0</v>
      </c>
      <c r="AR44" s="118">
        <f t="shared" si="29"/>
        <v>0</v>
      </c>
      <c r="AS44" s="119">
        <f t="shared" si="30"/>
        <v>0</v>
      </c>
      <c r="AT44" s="119">
        <f t="shared" si="31"/>
        <v>0</v>
      </c>
      <c r="AU44" s="119">
        <f t="shared" si="32"/>
        <v>0</v>
      </c>
      <c r="AV44" s="119">
        <f t="shared" si="33"/>
        <v>0</v>
      </c>
      <c r="AW44" s="119">
        <f t="shared" si="34"/>
        <v>0</v>
      </c>
      <c r="AX44" s="119">
        <f t="shared" si="35"/>
        <v>0</v>
      </c>
      <c r="AY44" s="119">
        <f>IF($C$17="SI",((C44*'Motore 2023'!$B$35) + (D44*'Motore 2022_'!$B$35)),0)</f>
        <v>0</v>
      </c>
      <c r="AZ44" s="119">
        <f t="shared" si="36"/>
        <v>0</v>
      </c>
      <c r="BA44" s="120">
        <f>IF($C$17="SI",(((C44*'Motore 2023'!$B$38))+((D44*'Motore 2022_'!$B$38))),0)</f>
        <v>0</v>
      </c>
      <c r="BB44" s="119">
        <f t="shared" si="37"/>
        <v>0</v>
      </c>
      <c r="BC44" s="121">
        <f t="shared" si="38"/>
        <v>0</v>
      </c>
      <c r="BD44" s="122">
        <f t="shared" si="39"/>
        <v>0</v>
      </c>
      <c r="BE44" s="122">
        <f>IF($C$17="SI",(C44*3*('Motore 2023'!$B$41+'Motore 2023'!$B$42+'Motore 2023'!$B$43+'Motore 2023'!$B$44)),(C44*1*('Motore 2023'!$B$41+'Motore 2023'!$B$42+'Motore 2023'!$B$43+'Motore 2023'!$B$44)))</f>
        <v>0</v>
      </c>
      <c r="BF44" s="122">
        <f>IF($C$17="SI",(D44*3*('Motore 2022_'!$B$41+'Motore 2022_'!$B$42+'Motore 2022_'!$B$43+'Motore 2022_'!$B$44)),(D44*1*('Motore 2022_'!$B$41+'Motore 2022_'!$B$42+'Motore 2022_'!$B$43+'Motore 2022_'!$B$44)))</f>
        <v>0</v>
      </c>
      <c r="BG44" s="122">
        <f>IF($C$17="SI",(C44*3*('Motore 2023'!$B$41+'Motore 2023'!$B$42+'Motore 2023'!$B$43+'Motore 2023'!$B$44))+((C44*3*('Motore 2023'!$B$41+'Motore 2023'!$B$42+'Motore 2023'!$B$43+'Motore 2023'!$B$44))*10%),(C44*1*('Motore 2023'!$B$41+'Motore 2023'!$B$42+'Motore 2023'!$B$43+'Motore 2023'!$B$44))+((C44*1*('Motore 2023'!$B$41+'Motore 2023'!$B$42+'Motore 2023'!$B$43+'Motore 2023'!$B$44))*10%))</f>
        <v>0</v>
      </c>
      <c r="BH44" s="122">
        <f>IF($C$17="SI",(D44*3*('Motore 2022_'!$B$41+'Motore 2022_'!$B$42+'Motore 2022_'!$D$43+'Motore 2022_'!$B$44))+((D44*3*('Motore 2022_'!$B$41+'Motore 2022_'!$B$42+'Motore 2022_'!$D$43+'Motore 2022_'!$B$44))*10%),(D44*1*('Motore 2022_'!$B$41+'Motore 2022_'!$B$42+'Motore 2022_'!$D$43+'Motore 2022_'!$B$44))+((D44*1*('Motore 2022_'!$B$41+'Motore 2022_'!$B$42+'Motore 2022_'!$D$43+'Motore 2022_'!$B$44))*10%))</f>
        <v>0</v>
      </c>
      <c r="BI44" s="122">
        <f t="shared" si="40"/>
        <v>0</v>
      </c>
      <c r="BJ44" s="123">
        <f t="shared" si="41"/>
        <v>0</v>
      </c>
      <c r="BK44" s="123">
        <f>IF(I44&lt;&gt;0,IF($C$17="SI",((('Motore 2023'!$B$47+'Motore 2023'!$B$50+'Motore 2023'!$B$53)/365)*$D$14)+(((('Motore 2023'!$B$47+'Motore 2023'!$B$50+'Motore 2022_'!$B$53)/365)*$D$14)*10%),(('Motore 2023'!$B$53/365)*$D$14)+(('Motore 2023'!$B$53/365)*$D$14)*10%),0)</f>
        <v>0</v>
      </c>
      <c r="BL44" s="123">
        <f>IF(I44&lt;&gt;0,IF($C$17="SI",((('Motore 2022_'!$B$47+'Motore 2022_'!$B$50+'Motore 2022_'!$B$53)/365)*$D$13)+(((('Motore 2022_'!$B$47+'Motore 2022_'!$B$50+'Motore 2022_'!$B$53)/365)*$D$13)*10%),(('Motore 2022_'!$B$53/365)*$D$13)+(('Motore 2022_'!$B$53/365)*$D$13)*10%),0)</f>
        <v>0</v>
      </c>
      <c r="BM44" s="123">
        <f>IF(I44&lt;&gt;0,IF($C$17="SI",((('Motore 2023'!$B$47+'Motore 2023'!$B$50+'Motore 2023'!$B$53)/365)*$D$14),(('Motore 2023'!$B$53/365)*$D$14)),0)</f>
        <v>0</v>
      </c>
      <c r="BN44" s="123">
        <f>IF(I44&lt;&gt;0,IF($C$17="SI",((('Motore 2022_'!$B$47+'Motore 2022_'!$B$50+'Motore 2022_'!$B$53)/365)*$D$13),(('Motore 2022_'!$B$53/365)*$D$13)),0)</f>
        <v>0</v>
      </c>
      <c r="BO44" s="122">
        <f t="shared" si="42"/>
        <v>0</v>
      </c>
      <c r="BP44" s="124">
        <f t="shared" si="43"/>
        <v>0</v>
      </c>
      <c r="BQ44" s="42"/>
    </row>
    <row r="45" spans="1:69" x14ac:dyDescent="0.3">
      <c r="A45" s="66" t="s">
        <v>17</v>
      </c>
      <c r="B45" s="51">
        <v>0</v>
      </c>
      <c r="C45" s="51">
        <v>0</v>
      </c>
      <c r="D45" s="51">
        <v>0</v>
      </c>
      <c r="E45" s="51">
        <f t="shared" si="9"/>
        <v>4</v>
      </c>
      <c r="F45" s="51">
        <f t="shared" si="10"/>
        <v>0</v>
      </c>
      <c r="G45" s="55" t="s">
        <v>8</v>
      </c>
      <c r="H45" s="63">
        <f t="shared" si="11"/>
        <v>0</v>
      </c>
      <c r="I45" s="63">
        <f t="shared" si="12"/>
        <v>0</v>
      </c>
      <c r="J45" s="64">
        <f t="shared" si="13"/>
        <v>0</v>
      </c>
      <c r="K45" s="65">
        <f t="shared" si="14"/>
        <v>0</v>
      </c>
      <c r="L45" s="65">
        <f t="shared" si="15"/>
        <v>0</v>
      </c>
      <c r="M45" s="65">
        <f t="shared" si="16"/>
        <v>0</v>
      </c>
      <c r="N45" s="107">
        <f>IF(L45&lt;'Motore 2023'!$H$28,Ripartizione!L45,'Motore 2023'!$H$28)</f>
        <v>0</v>
      </c>
      <c r="O45" s="107">
        <f>IF(M45&lt;'Motore 2022_'!$H$28,Ripartizione!M45,'Motore 2022_'!$H$28)</f>
        <v>0</v>
      </c>
      <c r="P45" s="107">
        <f t="shared" si="17"/>
        <v>0</v>
      </c>
      <c r="Q45" s="107">
        <f t="shared" si="18"/>
        <v>0</v>
      </c>
      <c r="R45" s="107">
        <f>ROUND(P45*'Motore 2023'!$E$28,2)</f>
        <v>0</v>
      </c>
      <c r="S45" s="107">
        <f>ROUND(Q45*'Motore 2022_'!$E$28,2)</f>
        <v>0</v>
      </c>
      <c r="T45" s="107">
        <f>IF((L45-N45)&lt;'Motore 2023'!$H$29,(L45-N45),'Motore 2023'!$H$29)</f>
        <v>0</v>
      </c>
      <c r="U45" s="107">
        <f>IF((M45-O45)&lt;'Motore 2022_'!$H$29,(M45-O45),'Motore 2022_'!$H$29)</f>
        <v>0</v>
      </c>
      <c r="V45" s="107">
        <f t="shared" si="19"/>
        <v>0</v>
      </c>
      <c r="W45" s="107">
        <f t="shared" si="20"/>
        <v>0</v>
      </c>
      <c r="X45" s="107">
        <f>ROUND(V45*'Motore 2023'!$E$29,2)</f>
        <v>0</v>
      </c>
      <c r="Y45" s="107">
        <f>ROUND(W45*'Motore 2022_'!$E$29,2)</f>
        <v>0</v>
      </c>
      <c r="Z45" s="107">
        <f>IF(L45-N45-T45&lt;'Motore 2023'!$H$30,(Ripartizione!L45-Ripartizione!N45-Ripartizione!T45),'Motore 2023'!$H$30)</f>
        <v>0</v>
      </c>
      <c r="AA45" s="107">
        <f>IF(M45-O45-U45&lt;'Motore 2022_'!$H$30,(Ripartizione!M45-Ripartizione!O45-Ripartizione!U45),'Motore 2022_'!$H$30)</f>
        <v>0</v>
      </c>
      <c r="AB45" s="107">
        <f t="shared" si="21"/>
        <v>0</v>
      </c>
      <c r="AC45" s="107">
        <f t="shared" si="22"/>
        <v>0</v>
      </c>
      <c r="AD45" s="107">
        <f>ROUND(AB45*'Motore 2023'!$E$30,2)</f>
        <v>0</v>
      </c>
      <c r="AE45" s="107">
        <f>ROUND(AC45*'Motore 2022_'!$E$30,2)</f>
        <v>0</v>
      </c>
      <c r="AF45" s="107">
        <f>IF((L45-N45-T45-Z45)&lt;'Motore 2023'!$H$31, (L45-N45-T45-Z45),'Motore 2023'!$H$31)</f>
        <v>0</v>
      </c>
      <c r="AG45" s="107">
        <f>IF((M45-O45-U45-AA45)&lt;'Motore 2022_'!$H$31, (M45-O45-U45-AA45),'Motore 2022_'!$H$31)</f>
        <v>0</v>
      </c>
      <c r="AH45" s="107">
        <f t="shared" si="23"/>
        <v>0</v>
      </c>
      <c r="AI45" s="107">
        <f t="shared" si="24"/>
        <v>0</v>
      </c>
      <c r="AJ45" s="107">
        <f>ROUND(AH45*'Motore 2023'!$E$31,2)</f>
        <v>0</v>
      </c>
      <c r="AK45" s="107">
        <f>ROUND(AI45*'Motore 2022_'!$E$31,2)</f>
        <v>0</v>
      </c>
      <c r="AL45" s="107">
        <f t="shared" si="25"/>
        <v>0</v>
      </c>
      <c r="AM45" s="107">
        <f t="shared" si="26"/>
        <v>0</v>
      </c>
      <c r="AN45" s="107">
        <f t="shared" si="27"/>
        <v>0</v>
      </c>
      <c r="AO45" s="107">
        <f t="shared" si="28"/>
        <v>0</v>
      </c>
      <c r="AP45" s="107">
        <f>ROUND(AN45*'Motore 2023'!$E$32,2)</f>
        <v>0</v>
      </c>
      <c r="AQ45" s="107">
        <f>ROUND(AO45*'Motore 2022_'!$E$32,2)</f>
        <v>0</v>
      </c>
      <c r="AR45" s="118">
        <f t="shared" si="29"/>
        <v>0</v>
      </c>
      <c r="AS45" s="119">
        <f t="shared" si="30"/>
        <v>0</v>
      </c>
      <c r="AT45" s="119">
        <f t="shared" si="31"/>
        <v>0</v>
      </c>
      <c r="AU45" s="119">
        <f t="shared" si="32"/>
        <v>0</v>
      </c>
      <c r="AV45" s="119">
        <f t="shared" si="33"/>
        <v>0</v>
      </c>
      <c r="AW45" s="119">
        <f t="shared" si="34"/>
        <v>0</v>
      </c>
      <c r="AX45" s="119">
        <f t="shared" si="35"/>
        <v>0</v>
      </c>
      <c r="AY45" s="119">
        <f>IF($C$17="SI",((C45*'Motore 2023'!$B$35) + (D45*'Motore 2022_'!$B$35)),0)</f>
        <v>0</v>
      </c>
      <c r="AZ45" s="119">
        <f t="shared" si="36"/>
        <v>0</v>
      </c>
      <c r="BA45" s="120">
        <f>IF($C$17="SI",(((C45*'Motore 2023'!$B$38))+((D45*'Motore 2022_'!$B$38))),0)</f>
        <v>0</v>
      </c>
      <c r="BB45" s="119">
        <f t="shared" si="37"/>
        <v>0</v>
      </c>
      <c r="BC45" s="121">
        <f t="shared" si="38"/>
        <v>0</v>
      </c>
      <c r="BD45" s="122">
        <f t="shared" si="39"/>
        <v>0</v>
      </c>
      <c r="BE45" s="122">
        <f>IF($C$17="SI",(C45*3*('Motore 2023'!$B$41+'Motore 2023'!$B$42+'Motore 2023'!$B$43+'Motore 2023'!$B$44)),(C45*1*('Motore 2023'!$B$41+'Motore 2023'!$B$42+'Motore 2023'!$B$43+'Motore 2023'!$B$44)))</f>
        <v>0</v>
      </c>
      <c r="BF45" s="122">
        <f>IF($C$17="SI",(D45*3*('Motore 2022_'!$B$41+'Motore 2022_'!$B$42+'Motore 2022_'!$B$43+'Motore 2022_'!$B$44)),(D45*1*('Motore 2022_'!$B$41+'Motore 2022_'!$B$42+'Motore 2022_'!$B$43+'Motore 2022_'!$B$44)))</f>
        <v>0</v>
      </c>
      <c r="BG45" s="122">
        <f>IF($C$17="SI",(C45*3*('Motore 2023'!$B$41+'Motore 2023'!$B$42+'Motore 2023'!$B$43+'Motore 2023'!$B$44))+((C45*3*('Motore 2023'!$B$41+'Motore 2023'!$B$42+'Motore 2023'!$B$43+'Motore 2023'!$B$44))*10%),(C45*1*('Motore 2023'!$B$41+'Motore 2023'!$B$42+'Motore 2023'!$B$43+'Motore 2023'!$B$44))+((C45*1*('Motore 2023'!$B$41+'Motore 2023'!$B$42+'Motore 2023'!$B$43+'Motore 2023'!$B$44))*10%))</f>
        <v>0</v>
      </c>
      <c r="BH45" s="122">
        <f>IF($C$17="SI",(D45*3*('Motore 2022_'!$B$41+'Motore 2022_'!$B$42+'Motore 2022_'!$D$43+'Motore 2022_'!$B$44))+((D45*3*('Motore 2022_'!$B$41+'Motore 2022_'!$B$42+'Motore 2022_'!$D$43+'Motore 2022_'!$B$44))*10%),(D45*1*('Motore 2022_'!$B$41+'Motore 2022_'!$B$42+'Motore 2022_'!$D$43+'Motore 2022_'!$B$44))+((D45*1*('Motore 2022_'!$B$41+'Motore 2022_'!$B$42+'Motore 2022_'!$D$43+'Motore 2022_'!$B$44))*10%))</f>
        <v>0</v>
      </c>
      <c r="BI45" s="122">
        <f t="shared" si="40"/>
        <v>0</v>
      </c>
      <c r="BJ45" s="123">
        <f t="shared" si="41"/>
        <v>0</v>
      </c>
      <c r="BK45" s="123">
        <f>IF(I45&lt;&gt;0,IF($C$17="SI",((('Motore 2023'!$B$47+'Motore 2023'!$B$50+'Motore 2023'!$B$53)/365)*$D$14)+(((('Motore 2023'!$B$47+'Motore 2023'!$B$50+'Motore 2022_'!$B$53)/365)*$D$14)*10%),(('Motore 2023'!$B$53/365)*$D$14)+(('Motore 2023'!$B$53/365)*$D$14)*10%),0)</f>
        <v>0</v>
      </c>
      <c r="BL45" s="123">
        <f>IF(I45&lt;&gt;0,IF($C$17="SI",((('Motore 2022_'!$B$47+'Motore 2022_'!$B$50+'Motore 2022_'!$B$53)/365)*$D$13)+(((('Motore 2022_'!$B$47+'Motore 2022_'!$B$50+'Motore 2022_'!$B$53)/365)*$D$13)*10%),(('Motore 2022_'!$B$53/365)*$D$13)+(('Motore 2022_'!$B$53/365)*$D$13)*10%),0)</f>
        <v>0</v>
      </c>
      <c r="BM45" s="123">
        <f>IF(I45&lt;&gt;0,IF($C$17="SI",((('Motore 2023'!$B$47+'Motore 2023'!$B$50+'Motore 2023'!$B$53)/365)*$D$14),(('Motore 2023'!$B$53/365)*$D$14)),0)</f>
        <v>0</v>
      </c>
      <c r="BN45" s="123">
        <f>IF(I45&lt;&gt;0,IF($C$17="SI",((('Motore 2022_'!$B$47+'Motore 2022_'!$B$50+'Motore 2022_'!$B$53)/365)*$D$13),(('Motore 2022_'!$B$53/365)*$D$13)),0)</f>
        <v>0</v>
      </c>
      <c r="BO45" s="122">
        <f t="shared" si="42"/>
        <v>0</v>
      </c>
      <c r="BP45" s="124">
        <f t="shared" si="43"/>
        <v>0</v>
      </c>
      <c r="BQ45" s="42"/>
    </row>
    <row r="46" spans="1:69" x14ac:dyDescent="0.3">
      <c r="A46" s="66" t="s">
        <v>18</v>
      </c>
      <c r="B46" s="51">
        <v>0</v>
      </c>
      <c r="C46" s="51">
        <v>0</v>
      </c>
      <c r="D46" s="51">
        <v>0</v>
      </c>
      <c r="E46" s="51">
        <f t="shared" si="9"/>
        <v>4</v>
      </c>
      <c r="F46" s="51">
        <f t="shared" si="10"/>
        <v>0</v>
      </c>
      <c r="G46" s="55" t="s">
        <v>8</v>
      </c>
      <c r="H46" s="63">
        <f t="shared" si="11"/>
        <v>0</v>
      </c>
      <c r="I46" s="63">
        <f t="shared" si="12"/>
        <v>0</v>
      </c>
      <c r="J46" s="64">
        <f t="shared" si="13"/>
        <v>0</v>
      </c>
      <c r="K46" s="65">
        <f t="shared" si="14"/>
        <v>0</v>
      </c>
      <c r="L46" s="65">
        <f t="shared" si="15"/>
        <v>0</v>
      </c>
      <c r="M46" s="65">
        <f t="shared" si="16"/>
        <v>0</v>
      </c>
      <c r="N46" s="107">
        <f>IF(L46&lt;'Motore 2023'!$H$28,Ripartizione!L46,'Motore 2023'!$H$28)</f>
        <v>0</v>
      </c>
      <c r="O46" s="107">
        <f>IF(M46&lt;'Motore 2022_'!$H$28,Ripartizione!M46,'Motore 2022_'!$H$28)</f>
        <v>0</v>
      </c>
      <c r="P46" s="107">
        <f t="shared" si="17"/>
        <v>0</v>
      </c>
      <c r="Q46" s="107">
        <f t="shared" si="18"/>
        <v>0</v>
      </c>
      <c r="R46" s="107">
        <f>ROUND(P46*'Motore 2023'!$E$28,2)</f>
        <v>0</v>
      </c>
      <c r="S46" s="107">
        <f>ROUND(Q46*'Motore 2022_'!$E$28,2)</f>
        <v>0</v>
      </c>
      <c r="T46" s="107">
        <f>IF((L46-N46)&lt;'Motore 2023'!$H$29,(L46-N46),'Motore 2023'!$H$29)</f>
        <v>0</v>
      </c>
      <c r="U46" s="107">
        <f>IF((M46-O46)&lt;'Motore 2022_'!$H$29,(M46-O46),'Motore 2022_'!$H$29)</f>
        <v>0</v>
      </c>
      <c r="V46" s="107">
        <f t="shared" si="19"/>
        <v>0</v>
      </c>
      <c r="W46" s="107">
        <f t="shared" si="20"/>
        <v>0</v>
      </c>
      <c r="X46" s="107">
        <f>ROUND(V46*'Motore 2023'!$E$29,2)</f>
        <v>0</v>
      </c>
      <c r="Y46" s="107">
        <f>ROUND(W46*'Motore 2022_'!$E$29,2)</f>
        <v>0</v>
      </c>
      <c r="Z46" s="107">
        <f>IF(L46-N46-T46&lt;'Motore 2023'!$H$30,(Ripartizione!L46-Ripartizione!N46-Ripartizione!T46),'Motore 2023'!$H$30)</f>
        <v>0</v>
      </c>
      <c r="AA46" s="107">
        <f>IF(M46-O46-U46&lt;'Motore 2022_'!$H$30,(Ripartizione!M46-Ripartizione!O46-Ripartizione!U46),'Motore 2022_'!$H$30)</f>
        <v>0</v>
      </c>
      <c r="AB46" s="107">
        <f t="shared" si="21"/>
        <v>0</v>
      </c>
      <c r="AC46" s="107">
        <f t="shared" si="22"/>
        <v>0</v>
      </c>
      <c r="AD46" s="107">
        <f>ROUND(AB46*'Motore 2023'!$E$30,2)</f>
        <v>0</v>
      </c>
      <c r="AE46" s="107">
        <f>ROUND(AC46*'Motore 2022_'!$E$30,2)</f>
        <v>0</v>
      </c>
      <c r="AF46" s="107">
        <f>IF((L46-N46-T46-Z46)&lt;'Motore 2023'!$H$31, (L46-N46-T46-Z46),'Motore 2023'!$H$31)</f>
        <v>0</v>
      </c>
      <c r="AG46" s="107">
        <f>IF((M46-O46-U46-AA46)&lt;'Motore 2022_'!$H$31, (M46-O46-U46-AA46),'Motore 2022_'!$H$31)</f>
        <v>0</v>
      </c>
      <c r="AH46" s="107">
        <f t="shared" si="23"/>
        <v>0</v>
      </c>
      <c r="AI46" s="107">
        <f t="shared" si="24"/>
        <v>0</v>
      </c>
      <c r="AJ46" s="107">
        <f>ROUND(AH46*'Motore 2023'!$E$31,2)</f>
        <v>0</v>
      </c>
      <c r="AK46" s="107">
        <f>ROUND(AI46*'Motore 2022_'!$E$31,2)</f>
        <v>0</v>
      </c>
      <c r="AL46" s="107">
        <f t="shared" si="25"/>
        <v>0</v>
      </c>
      <c r="AM46" s="107">
        <f t="shared" si="26"/>
        <v>0</v>
      </c>
      <c r="AN46" s="107">
        <f t="shared" si="27"/>
        <v>0</v>
      </c>
      <c r="AO46" s="107">
        <f t="shared" si="28"/>
        <v>0</v>
      </c>
      <c r="AP46" s="107">
        <f>ROUND(AN46*'Motore 2023'!$E$32,2)</f>
        <v>0</v>
      </c>
      <c r="AQ46" s="107">
        <f>ROUND(AO46*'Motore 2022_'!$E$32,2)</f>
        <v>0</v>
      </c>
      <c r="AR46" s="118">
        <f t="shared" si="29"/>
        <v>0</v>
      </c>
      <c r="AS46" s="119">
        <f t="shared" si="30"/>
        <v>0</v>
      </c>
      <c r="AT46" s="119">
        <f t="shared" si="31"/>
        <v>0</v>
      </c>
      <c r="AU46" s="119">
        <f t="shared" si="32"/>
        <v>0</v>
      </c>
      <c r="AV46" s="119">
        <f t="shared" si="33"/>
        <v>0</v>
      </c>
      <c r="AW46" s="119">
        <f t="shared" si="34"/>
        <v>0</v>
      </c>
      <c r="AX46" s="119">
        <f t="shared" si="35"/>
        <v>0</v>
      </c>
      <c r="AY46" s="119">
        <f>IF($C$17="SI",((C46*'Motore 2023'!$B$35) + (D46*'Motore 2022_'!$B$35)),0)</f>
        <v>0</v>
      </c>
      <c r="AZ46" s="119">
        <f t="shared" si="36"/>
        <v>0</v>
      </c>
      <c r="BA46" s="120">
        <f>IF($C$17="SI",(((C46*'Motore 2023'!$B$38))+((D46*'Motore 2022_'!$B$38))),0)</f>
        <v>0</v>
      </c>
      <c r="BB46" s="119">
        <f t="shared" si="37"/>
        <v>0</v>
      </c>
      <c r="BC46" s="121">
        <f t="shared" si="38"/>
        <v>0</v>
      </c>
      <c r="BD46" s="122">
        <f t="shared" si="39"/>
        <v>0</v>
      </c>
      <c r="BE46" s="122">
        <f>IF($C$17="SI",(C46*3*('Motore 2023'!$B$41+'Motore 2023'!$B$42+'Motore 2023'!$B$43+'Motore 2023'!$B$44)),(C46*1*('Motore 2023'!$B$41+'Motore 2023'!$B$42+'Motore 2023'!$B$43+'Motore 2023'!$B$44)))</f>
        <v>0</v>
      </c>
      <c r="BF46" s="122">
        <f>IF($C$17="SI",(D46*3*('Motore 2022_'!$B$41+'Motore 2022_'!$B$42+'Motore 2022_'!$B$43+'Motore 2022_'!$B$44)),(D46*1*('Motore 2022_'!$B$41+'Motore 2022_'!$B$42+'Motore 2022_'!$B$43+'Motore 2022_'!$B$44)))</f>
        <v>0</v>
      </c>
      <c r="BG46" s="122">
        <f>IF($C$17="SI",(C46*3*('Motore 2023'!$B$41+'Motore 2023'!$B$42+'Motore 2023'!$B$43+'Motore 2023'!$B$44))+((C46*3*('Motore 2023'!$B$41+'Motore 2023'!$B$42+'Motore 2023'!$B$43+'Motore 2023'!$B$44))*10%),(C46*1*('Motore 2023'!$B$41+'Motore 2023'!$B$42+'Motore 2023'!$B$43+'Motore 2023'!$B$44))+((C46*1*('Motore 2023'!$B$41+'Motore 2023'!$B$42+'Motore 2023'!$B$43+'Motore 2023'!$B$44))*10%))</f>
        <v>0</v>
      </c>
      <c r="BH46" s="122">
        <f>IF($C$17="SI",(D46*3*('Motore 2022_'!$B$41+'Motore 2022_'!$B$42+'Motore 2022_'!$D$43+'Motore 2022_'!$B$44))+((D46*3*('Motore 2022_'!$B$41+'Motore 2022_'!$B$42+'Motore 2022_'!$D$43+'Motore 2022_'!$B$44))*10%),(D46*1*('Motore 2022_'!$B$41+'Motore 2022_'!$B$42+'Motore 2022_'!$D$43+'Motore 2022_'!$B$44))+((D46*1*('Motore 2022_'!$B$41+'Motore 2022_'!$B$42+'Motore 2022_'!$D$43+'Motore 2022_'!$B$44))*10%))</f>
        <v>0</v>
      </c>
      <c r="BI46" s="122">
        <f t="shared" si="40"/>
        <v>0</v>
      </c>
      <c r="BJ46" s="123">
        <f t="shared" si="41"/>
        <v>0</v>
      </c>
      <c r="BK46" s="123">
        <f>IF(I46&lt;&gt;0,IF($C$17="SI",((('Motore 2023'!$B$47+'Motore 2023'!$B$50+'Motore 2023'!$B$53)/365)*$D$14)+(((('Motore 2023'!$B$47+'Motore 2023'!$B$50+'Motore 2022_'!$B$53)/365)*$D$14)*10%),(('Motore 2023'!$B$53/365)*$D$14)+(('Motore 2023'!$B$53/365)*$D$14)*10%),0)</f>
        <v>0</v>
      </c>
      <c r="BL46" s="123">
        <f>IF(I46&lt;&gt;0,IF($C$17="SI",((('Motore 2022_'!$B$47+'Motore 2022_'!$B$50+'Motore 2022_'!$B$53)/365)*$D$13)+(((('Motore 2022_'!$B$47+'Motore 2022_'!$B$50+'Motore 2022_'!$B$53)/365)*$D$13)*10%),(('Motore 2022_'!$B$53/365)*$D$13)+(('Motore 2022_'!$B$53/365)*$D$13)*10%),0)</f>
        <v>0</v>
      </c>
      <c r="BM46" s="123">
        <f>IF(I46&lt;&gt;0,IF($C$17="SI",((('Motore 2023'!$B$47+'Motore 2023'!$B$50+'Motore 2023'!$B$53)/365)*$D$14),(('Motore 2023'!$B$53/365)*$D$14)),0)</f>
        <v>0</v>
      </c>
      <c r="BN46" s="123">
        <f>IF(I46&lt;&gt;0,IF($C$17="SI",((('Motore 2022_'!$B$47+'Motore 2022_'!$B$50+'Motore 2022_'!$B$53)/365)*$D$13),(('Motore 2022_'!$B$53/365)*$D$13)),0)</f>
        <v>0</v>
      </c>
      <c r="BO46" s="122">
        <f t="shared" si="42"/>
        <v>0</v>
      </c>
      <c r="BP46" s="124">
        <f t="shared" si="43"/>
        <v>0</v>
      </c>
      <c r="BQ46" s="42"/>
    </row>
    <row r="47" spans="1:69" x14ac:dyDescent="0.3">
      <c r="A47" s="66" t="s">
        <v>19</v>
      </c>
      <c r="B47" s="51">
        <v>0</v>
      </c>
      <c r="C47" s="51">
        <v>0</v>
      </c>
      <c r="D47" s="51">
        <v>0</v>
      </c>
      <c r="E47" s="51">
        <f t="shared" si="9"/>
        <v>4</v>
      </c>
      <c r="F47" s="51">
        <f t="shared" si="10"/>
        <v>0</v>
      </c>
      <c r="G47" s="55" t="s">
        <v>8</v>
      </c>
      <c r="H47" s="63">
        <f t="shared" si="11"/>
        <v>0</v>
      </c>
      <c r="I47" s="63">
        <f t="shared" si="12"/>
        <v>0</v>
      </c>
      <c r="J47" s="64">
        <f t="shared" si="13"/>
        <v>0</v>
      </c>
      <c r="K47" s="65">
        <f t="shared" si="14"/>
        <v>0</v>
      </c>
      <c r="L47" s="65">
        <f t="shared" si="15"/>
        <v>0</v>
      </c>
      <c r="M47" s="65">
        <f t="shared" si="16"/>
        <v>0</v>
      </c>
      <c r="N47" s="107">
        <f>IF(L47&lt;'Motore 2023'!$H$28,Ripartizione!L47,'Motore 2023'!$H$28)</f>
        <v>0</v>
      </c>
      <c r="O47" s="107">
        <f>IF(M47&lt;'Motore 2022_'!$H$28,Ripartizione!M47,'Motore 2022_'!$H$28)</f>
        <v>0</v>
      </c>
      <c r="P47" s="107">
        <f t="shared" si="17"/>
        <v>0</v>
      </c>
      <c r="Q47" s="107">
        <f t="shared" si="18"/>
        <v>0</v>
      </c>
      <c r="R47" s="107">
        <f>ROUND(P47*'Motore 2023'!$E$28,2)</f>
        <v>0</v>
      </c>
      <c r="S47" s="107">
        <f>ROUND(Q47*'Motore 2022_'!$E$28,2)</f>
        <v>0</v>
      </c>
      <c r="T47" s="107">
        <f>IF((L47-N47)&lt;'Motore 2023'!$H$29,(L47-N47),'Motore 2023'!$H$29)</f>
        <v>0</v>
      </c>
      <c r="U47" s="107">
        <f>IF((M47-O47)&lt;'Motore 2022_'!$H$29,(M47-O47),'Motore 2022_'!$H$29)</f>
        <v>0</v>
      </c>
      <c r="V47" s="107">
        <f t="shared" si="19"/>
        <v>0</v>
      </c>
      <c r="W47" s="107">
        <f t="shared" si="20"/>
        <v>0</v>
      </c>
      <c r="X47" s="107">
        <f>ROUND(V47*'Motore 2023'!$E$29,2)</f>
        <v>0</v>
      </c>
      <c r="Y47" s="107">
        <f>ROUND(W47*'Motore 2022_'!$E$29,2)</f>
        <v>0</v>
      </c>
      <c r="Z47" s="107">
        <f>IF(L47-N47-T47&lt;'Motore 2023'!$H$30,(Ripartizione!L47-Ripartizione!N47-Ripartizione!T47),'Motore 2023'!$H$30)</f>
        <v>0</v>
      </c>
      <c r="AA47" s="107">
        <f>IF(M47-O47-U47&lt;'Motore 2022_'!$H$30,(Ripartizione!M47-Ripartizione!O47-Ripartizione!U47),'Motore 2022_'!$H$30)</f>
        <v>0</v>
      </c>
      <c r="AB47" s="107">
        <f t="shared" si="21"/>
        <v>0</v>
      </c>
      <c r="AC47" s="107">
        <f t="shared" si="22"/>
        <v>0</v>
      </c>
      <c r="AD47" s="107">
        <f>ROUND(AB47*'Motore 2023'!$E$30,2)</f>
        <v>0</v>
      </c>
      <c r="AE47" s="107">
        <f>ROUND(AC47*'Motore 2022_'!$E$30,2)</f>
        <v>0</v>
      </c>
      <c r="AF47" s="107">
        <f>IF((L47-N47-T47-Z47)&lt;'Motore 2023'!$H$31, (L47-N47-T47-Z47),'Motore 2023'!$H$31)</f>
        <v>0</v>
      </c>
      <c r="AG47" s="107">
        <f>IF((M47-O47-U47-AA47)&lt;'Motore 2022_'!$H$31, (M47-O47-U47-AA47),'Motore 2022_'!$H$31)</f>
        <v>0</v>
      </c>
      <c r="AH47" s="107">
        <f t="shared" si="23"/>
        <v>0</v>
      </c>
      <c r="AI47" s="107">
        <f t="shared" si="24"/>
        <v>0</v>
      </c>
      <c r="AJ47" s="107">
        <f>ROUND(AH47*'Motore 2023'!$E$31,2)</f>
        <v>0</v>
      </c>
      <c r="AK47" s="107">
        <f>ROUND(AI47*'Motore 2022_'!$E$31,2)</f>
        <v>0</v>
      </c>
      <c r="AL47" s="107">
        <f t="shared" si="25"/>
        <v>0</v>
      </c>
      <c r="AM47" s="107">
        <f t="shared" si="26"/>
        <v>0</v>
      </c>
      <c r="AN47" s="107">
        <f t="shared" si="27"/>
        <v>0</v>
      </c>
      <c r="AO47" s="107">
        <f t="shared" si="28"/>
        <v>0</v>
      </c>
      <c r="AP47" s="107">
        <f>ROUND(AN47*'Motore 2023'!$E$32,2)</f>
        <v>0</v>
      </c>
      <c r="AQ47" s="107">
        <f>ROUND(AO47*'Motore 2022_'!$E$32,2)</f>
        <v>0</v>
      </c>
      <c r="AR47" s="118">
        <f t="shared" si="29"/>
        <v>0</v>
      </c>
      <c r="AS47" s="119">
        <f t="shared" si="30"/>
        <v>0</v>
      </c>
      <c r="AT47" s="119">
        <f t="shared" si="31"/>
        <v>0</v>
      </c>
      <c r="AU47" s="119">
        <f t="shared" si="32"/>
        <v>0</v>
      </c>
      <c r="AV47" s="119">
        <f t="shared" si="33"/>
        <v>0</v>
      </c>
      <c r="AW47" s="119">
        <f t="shared" si="34"/>
        <v>0</v>
      </c>
      <c r="AX47" s="119">
        <f t="shared" si="35"/>
        <v>0</v>
      </c>
      <c r="AY47" s="119">
        <f>IF($C$17="SI",((C47*'Motore 2023'!$B$35) + (D47*'Motore 2022_'!$B$35)),0)</f>
        <v>0</v>
      </c>
      <c r="AZ47" s="119">
        <f t="shared" si="36"/>
        <v>0</v>
      </c>
      <c r="BA47" s="120">
        <f>IF($C$17="SI",(((C47*'Motore 2023'!$B$38))+((D47*'Motore 2022_'!$B$38))),0)</f>
        <v>0</v>
      </c>
      <c r="BB47" s="119">
        <f t="shared" si="37"/>
        <v>0</v>
      </c>
      <c r="BC47" s="121">
        <f t="shared" si="38"/>
        <v>0</v>
      </c>
      <c r="BD47" s="122">
        <f t="shared" si="39"/>
        <v>0</v>
      </c>
      <c r="BE47" s="122">
        <f>IF($C$17="SI",(C47*3*('Motore 2023'!$B$41+'Motore 2023'!$B$42+'Motore 2023'!$B$43+'Motore 2023'!$B$44)),(C47*1*('Motore 2023'!$B$41+'Motore 2023'!$B$42+'Motore 2023'!$B$43+'Motore 2023'!$B$44)))</f>
        <v>0</v>
      </c>
      <c r="BF47" s="122">
        <f>IF($C$17="SI",(D47*3*('Motore 2022_'!$B$41+'Motore 2022_'!$B$42+'Motore 2022_'!$B$43+'Motore 2022_'!$B$44)),(D47*1*('Motore 2022_'!$B$41+'Motore 2022_'!$B$42+'Motore 2022_'!$B$43+'Motore 2022_'!$B$44)))</f>
        <v>0</v>
      </c>
      <c r="BG47" s="122">
        <f>IF($C$17="SI",(C47*3*('Motore 2023'!$B$41+'Motore 2023'!$B$42+'Motore 2023'!$B$43+'Motore 2023'!$B$44))+((C47*3*('Motore 2023'!$B$41+'Motore 2023'!$B$42+'Motore 2023'!$B$43+'Motore 2023'!$B$44))*10%),(C47*1*('Motore 2023'!$B$41+'Motore 2023'!$B$42+'Motore 2023'!$B$43+'Motore 2023'!$B$44))+((C47*1*('Motore 2023'!$B$41+'Motore 2023'!$B$42+'Motore 2023'!$B$43+'Motore 2023'!$B$44))*10%))</f>
        <v>0</v>
      </c>
      <c r="BH47" s="122">
        <f>IF($C$17="SI",(D47*3*('Motore 2022_'!$B$41+'Motore 2022_'!$B$42+'Motore 2022_'!$D$43+'Motore 2022_'!$B$44))+((D47*3*('Motore 2022_'!$B$41+'Motore 2022_'!$B$42+'Motore 2022_'!$D$43+'Motore 2022_'!$B$44))*10%),(D47*1*('Motore 2022_'!$B$41+'Motore 2022_'!$B$42+'Motore 2022_'!$D$43+'Motore 2022_'!$B$44))+((D47*1*('Motore 2022_'!$B$41+'Motore 2022_'!$B$42+'Motore 2022_'!$D$43+'Motore 2022_'!$B$44))*10%))</f>
        <v>0</v>
      </c>
      <c r="BI47" s="122">
        <f t="shared" si="40"/>
        <v>0</v>
      </c>
      <c r="BJ47" s="123">
        <f t="shared" si="41"/>
        <v>0</v>
      </c>
      <c r="BK47" s="123">
        <f>IF(I47&lt;&gt;0,IF($C$17="SI",((('Motore 2023'!$B$47+'Motore 2023'!$B$50+'Motore 2023'!$B$53)/365)*$D$14)+(((('Motore 2023'!$B$47+'Motore 2023'!$B$50+'Motore 2022_'!$B$53)/365)*$D$14)*10%),(('Motore 2023'!$B$53/365)*$D$14)+(('Motore 2023'!$B$53/365)*$D$14)*10%),0)</f>
        <v>0</v>
      </c>
      <c r="BL47" s="123">
        <f>IF(I47&lt;&gt;0,IF($C$17="SI",((('Motore 2022_'!$B$47+'Motore 2022_'!$B$50+'Motore 2022_'!$B$53)/365)*$D$13)+(((('Motore 2022_'!$B$47+'Motore 2022_'!$B$50+'Motore 2022_'!$B$53)/365)*$D$13)*10%),(('Motore 2022_'!$B$53/365)*$D$13)+(('Motore 2022_'!$B$53/365)*$D$13)*10%),0)</f>
        <v>0</v>
      </c>
      <c r="BM47" s="123">
        <f>IF(I47&lt;&gt;0,IF($C$17="SI",((('Motore 2023'!$B$47+'Motore 2023'!$B$50+'Motore 2023'!$B$53)/365)*$D$14),(('Motore 2023'!$B$53/365)*$D$14)),0)</f>
        <v>0</v>
      </c>
      <c r="BN47" s="123">
        <f>IF(I47&lt;&gt;0,IF($C$17="SI",((('Motore 2022_'!$B$47+'Motore 2022_'!$B$50+'Motore 2022_'!$B$53)/365)*$D$13),(('Motore 2022_'!$B$53/365)*$D$13)),0)</f>
        <v>0</v>
      </c>
      <c r="BO47" s="122">
        <f t="shared" si="42"/>
        <v>0</v>
      </c>
      <c r="BP47" s="124">
        <f t="shared" si="43"/>
        <v>0</v>
      </c>
      <c r="BQ47" s="42"/>
    </row>
    <row r="48" spans="1:69" x14ac:dyDescent="0.3">
      <c r="A48" s="66" t="s">
        <v>20</v>
      </c>
      <c r="B48" s="51">
        <v>0</v>
      </c>
      <c r="C48" s="51">
        <v>0</v>
      </c>
      <c r="D48" s="51">
        <v>0</v>
      </c>
      <c r="E48" s="51">
        <f t="shared" si="9"/>
        <v>4</v>
      </c>
      <c r="F48" s="51">
        <f t="shared" si="10"/>
        <v>0</v>
      </c>
      <c r="G48" s="55" t="s">
        <v>8</v>
      </c>
      <c r="H48" s="63">
        <f t="shared" si="11"/>
        <v>0</v>
      </c>
      <c r="I48" s="63">
        <f t="shared" si="12"/>
        <v>0</v>
      </c>
      <c r="J48" s="64">
        <f t="shared" si="13"/>
        <v>0</v>
      </c>
      <c r="K48" s="65">
        <f t="shared" si="14"/>
        <v>0</v>
      </c>
      <c r="L48" s="65">
        <f t="shared" si="15"/>
        <v>0</v>
      </c>
      <c r="M48" s="65">
        <f t="shared" si="16"/>
        <v>0</v>
      </c>
      <c r="N48" s="107">
        <f>IF(L48&lt;'Motore 2023'!$H$28,Ripartizione!L48,'Motore 2023'!$H$28)</f>
        <v>0</v>
      </c>
      <c r="O48" s="107">
        <f>IF(M48&lt;'Motore 2022_'!$H$28,Ripartizione!M48,'Motore 2022_'!$H$28)</f>
        <v>0</v>
      </c>
      <c r="P48" s="107">
        <f t="shared" si="17"/>
        <v>0</v>
      </c>
      <c r="Q48" s="107">
        <f t="shared" si="18"/>
        <v>0</v>
      </c>
      <c r="R48" s="107">
        <f>ROUND(P48*'Motore 2023'!$E$28,2)</f>
        <v>0</v>
      </c>
      <c r="S48" s="107">
        <f>ROUND(Q48*'Motore 2022_'!$E$28,2)</f>
        <v>0</v>
      </c>
      <c r="T48" s="107">
        <f>IF((L48-N48)&lt;'Motore 2023'!$H$29,(L48-N48),'Motore 2023'!$H$29)</f>
        <v>0</v>
      </c>
      <c r="U48" s="107">
        <f>IF((M48-O48)&lt;'Motore 2022_'!$H$29,(M48-O48),'Motore 2022_'!$H$29)</f>
        <v>0</v>
      </c>
      <c r="V48" s="107">
        <f t="shared" si="19"/>
        <v>0</v>
      </c>
      <c r="W48" s="107">
        <f t="shared" si="20"/>
        <v>0</v>
      </c>
      <c r="X48" s="107">
        <f>ROUND(V48*'Motore 2023'!$E$29,2)</f>
        <v>0</v>
      </c>
      <c r="Y48" s="107">
        <f>ROUND(W48*'Motore 2022_'!$E$29,2)</f>
        <v>0</v>
      </c>
      <c r="Z48" s="107">
        <f>IF(L48-N48-T48&lt;'Motore 2023'!$H$30,(Ripartizione!L48-Ripartizione!N48-Ripartizione!T48),'Motore 2023'!$H$30)</f>
        <v>0</v>
      </c>
      <c r="AA48" s="107">
        <f>IF(M48-O48-U48&lt;'Motore 2022_'!$H$30,(Ripartizione!M48-Ripartizione!O48-Ripartizione!U48),'Motore 2022_'!$H$30)</f>
        <v>0</v>
      </c>
      <c r="AB48" s="107">
        <f t="shared" si="21"/>
        <v>0</v>
      </c>
      <c r="AC48" s="107">
        <f t="shared" si="22"/>
        <v>0</v>
      </c>
      <c r="AD48" s="107">
        <f>ROUND(AB48*'Motore 2023'!$E$30,2)</f>
        <v>0</v>
      </c>
      <c r="AE48" s="107">
        <f>ROUND(AC48*'Motore 2022_'!$E$30,2)</f>
        <v>0</v>
      </c>
      <c r="AF48" s="107">
        <f>IF((L48-N48-T48-Z48)&lt;'Motore 2023'!$H$31, (L48-N48-T48-Z48),'Motore 2023'!$H$31)</f>
        <v>0</v>
      </c>
      <c r="AG48" s="107">
        <f>IF((M48-O48-U48-AA48)&lt;'Motore 2022_'!$H$31, (M48-O48-U48-AA48),'Motore 2022_'!$H$31)</f>
        <v>0</v>
      </c>
      <c r="AH48" s="107">
        <f t="shared" si="23"/>
        <v>0</v>
      </c>
      <c r="AI48" s="107">
        <f t="shared" si="24"/>
        <v>0</v>
      </c>
      <c r="AJ48" s="107">
        <f>ROUND(AH48*'Motore 2023'!$E$31,2)</f>
        <v>0</v>
      </c>
      <c r="AK48" s="107">
        <f>ROUND(AI48*'Motore 2022_'!$E$31,2)</f>
        <v>0</v>
      </c>
      <c r="AL48" s="107">
        <f t="shared" si="25"/>
        <v>0</v>
      </c>
      <c r="AM48" s="107">
        <f t="shared" si="26"/>
        <v>0</v>
      </c>
      <c r="AN48" s="107">
        <f t="shared" si="27"/>
        <v>0</v>
      </c>
      <c r="AO48" s="107">
        <f t="shared" si="28"/>
        <v>0</v>
      </c>
      <c r="AP48" s="107">
        <f>ROUND(AN48*'Motore 2023'!$E$32,2)</f>
        <v>0</v>
      </c>
      <c r="AQ48" s="107">
        <f>ROUND(AO48*'Motore 2022_'!$E$32,2)</f>
        <v>0</v>
      </c>
      <c r="AR48" s="118">
        <f t="shared" si="29"/>
        <v>0</v>
      </c>
      <c r="AS48" s="119">
        <f t="shared" si="30"/>
        <v>0</v>
      </c>
      <c r="AT48" s="119">
        <f t="shared" si="31"/>
        <v>0</v>
      </c>
      <c r="AU48" s="119">
        <f t="shared" si="32"/>
        <v>0</v>
      </c>
      <c r="AV48" s="119">
        <f t="shared" si="33"/>
        <v>0</v>
      </c>
      <c r="AW48" s="119">
        <f t="shared" si="34"/>
        <v>0</v>
      </c>
      <c r="AX48" s="119">
        <f t="shared" si="35"/>
        <v>0</v>
      </c>
      <c r="AY48" s="119">
        <f>IF($C$17="SI",((C48*'Motore 2023'!$B$35) + (D48*'Motore 2022_'!$B$35)),0)</f>
        <v>0</v>
      </c>
      <c r="AZ48" s="119">
        <f t="shared" si="36"/>
        <v>0</v>
      </c>
      <c r="BA48" s="120">
        <f>IF($C$17="SI",(((C48*'Motore 2023'!$B$38))+((D48*'Motore 2022_'!$B$38))),0)</f>
        <v>0</v>
      </c>
      <c r="BB48" s="119">
        <f t="shared" si="37"/>
        <v>0</v>
      </c>
      <c r="BC48" s="121">
        <f t="shared" si="38"/>
        <v>0</v>
      </c>
      <c r="BD48" s="122">
        <f t="shared" si="39"/>
        <v>0</v>
      </c>
      <c r="BE48" s="122">
        <f>IF($C$17="SI",(C48*3*('Motore 2023'!$B$41+'Motore 2023'!$B$42+'Motore 2023'!$B$43+'Motore 2023'!$B$44)),(C48*1*('Motore 2023'!$B$41+'Motore 2023'!$B$42+'Motore 2023'!$B$43+'Motore 2023'!$B$44)))</f>
        <v>0</v>
      </c>
      <c r="BF48" s="122">
        <f>IF($C$17="SI",(D48*3*('Motore 2022_'!$B$41+'Motore 2022_'!$B$42+'Motore 2022_'!$B$43+'Motore 2022_'!$B$44)),(D48*1*('Motore 2022_'!$B$41+'Motore 2022_'!$B$42+'Motore 2022_'!$B$43+'Motore 2022_'!$B$44)))</f>
        <v>0</v>
      </c>
      <c r="BG48" s="122">
        <f>IF($C$17="SI",(C48*3*('Motore 2023'!$B$41+'Motore 2023'!$B$42+'Motore 2023'!$B$43+'Motore 2023'!$B$44))+((C48*3*('Motore 2023'!$B$41+'Motore 2023'!$B$42+'Motore 2023'!$B$43+'Motore 2023'!$B$44))*10%),(C48*1*('Motore 2023'!$B$41+'Motore 2023'!$B$42+'Motore 2023'!$B$43+'Motore 2023'!$B$44))+((C48*1*('Motore 2023'!$B$41+'Motore 2023'!$B$42+'Motore 2023'!$B$43+'Motore 2023'!$B$44))*10%))</f>
        <v>0</v>
      </c>
      <c r="BH48" s="122">
        <f>IF($C$17="SI",(D48*3*('Motore 2022_'!$B$41+'Motore 2022_'!$B$42+'Motore 2022_'!$D$43+'Motore 2022_'!$B$44))+((D48*3*('Motore 2022_'!$B$41+'Motore 2022_'!$B$42+'Motore 2022_'!$D$43+'Motore 2022_'!$B$44))*10%),(D48*1*('Motore 2022_'!$B$41+'Motore 2022_'!$B$42+'Motore 2022_'!$D$43+'Motore 2022_'!$B$44))+((D48*1*('Motore 2022_'!$B$41+'Motore 2022_'!$B$42+'Motore 2022_'!$D$43+'Motore 2022_'!$B$44))*10%))</f>
        <v>0</v>
      </c>
      <c r="BI48" s="122">
        <f t="shared" si="40"/>
        <v>0</v>
      </c>
      <c r="BJ48" s="123">
        <f t="shared" si="41"/>
        <v>0</v>
      </c>
      <c r="BK48" s="123">
        <f>IF(I48&lt;&gt;0,IF($C$17="SI",((('Motore 2023'!$B$47+'Motore 2023'!$B$50+'Motore 2023'!$B$53)/365)*$D$14)+(((('Motore 2023'!$B$47+'Motore 2023'!$B$50+'Motore 2022_'!$B$53)/365)*$D$14)*10%),(('Motore 2023'!$B$53/365)*$D$14)+(('Motore 2023'!$B$53/365)*$D$14)*10%),0)</f>
        <v>0</v>
      </c>
      <c r="BL48" s="123">
        <f>IF(I48&lt;&gt;0,IF($C$17="SI",((('Motore 2022_'!$B$47+'Motore 2022_'!$B$50+'Motore 2022_'!$B$53)/365)*$D$13)+(((('Motore 2022_'!$B$47+'Motore 2022_'!$B$50+'Motore 2022_'!$B$53)/365)*$D$13)*10%),(('Motore 2022_'!$B$53/365)*$D$13)+(('Motore 2022_'!$B$53/365)*$D$13)*10%),0)</f>
        <v>0</v>
      </c>
      <c r="BM48" s="123">
        <f>IF(I48&lt;&gt;0,IF($C$17="SI",((('Motore 2023'!$B$47+'Motore 2023'!$B$50+'Motore 2023'!$B$53)/365)*$D$14),(('Motore 2023'!$B$53/365)*$D$14)),0)</f>
        <v>0</v>
      </c>
      <c r="BN48" s="123">
        <f>IF(I48&lt;&gt;0,IF($C$17="SI",((('Motore 2022_'!$B$47+'Motore 2022_'!$B$50+'Motore 2022_'!$B$53)/365)*$D$13),(('Motore 2022_'!$B$53/365)*$D$13)),0)</f>
        <v>0</v>
      </c>
      <c r="BO48" s="122">
        <f t="shared" si="42"/>
        <v>0</v>
      </c>
      <c r="BP48" s="124">
        <f t="shared" si="43"/>
        <v>0</v>
      </c>
      <c r="BQ48" s="42"/>
    </row>
    <row r="49" spans="1:69" x14ac:dyDescent="0.3">
      <c r="A49" s="66" t="s">
        <v>21</v>
      </c>
      <c r="B49" s="51">
        <v>0</v>
      </c>
      <c r="C49" s="51">
        <v>0</v>
      </c>
      <c r="D49" s="51">
        <v>0</v>
      </c>
      <c r="E49" s="51">
        <f t="shared" si="9"/>
        <v>4</v>
      </c>
      <c r="F49" s="51">
        <f t="shared" si="10"/>
        <v>0</v>
      </c>
      <c r="G49" s="55" t="s">
        <v>8</v>
      </c>
      <c r="H49" s="63">
        <f t="shared" si="11"/>
        <v>0</v>
      </c>
      <c r="I49" s="63">
        <f t="shared" si="12"/>
        <v>0</v>
      </c>
      <c r="J49" s="64">
        <f t="shared" si="13"/>
        <v>0</v>
      </c>
      <c r="K49" s="65">
        <f t="shared" si="14"/>
        <v>0</v>
      </c>
      <c r="L49" s="65">
        <f t="shared" si="15"/>
        <v>0</v>
      </c>
      <c r="M49" s="65">
        <f t="shared" si="16"/>
        <v>0</v>
      </c>
      <c r="N49" s="107">
        <f>IF(L49&lt;'Motore 2023'!$H$28,Ripartizione!L49,'Motore 2023'!$H$28)</f>
        <v>0</v>
      </c>
      <c r="O49" s="107">
        <f>IF(M49&lt;'Motore 2022_'!$H$28,Ripartizione!M49,'Motore 2022_'!$H$28)</f>
        <v>0</v>
      </c>
      <c r="P49" s="107">
        <f t="shared" si="17"/>
        <v>0</v>
      </c>
      <c r="Q49" s="107">
        <f t="shared" si="18"/>
        <v>0</v>
      </c>
      <c r="R49" s="107">
        <f>ROUND(P49*'Motore 2023'!$E$28,2)</f>
        <v>0</v>
      </c>
      <c r="S49" s="107">
        <f>ROUND(Q49*'Motore 2022_'!$E$28,2)</f>
        <v>0</v>
      </c>
      <c r="T49" s="107">
        <f>IF((L49-N49)&lt;'Motore 2023'!$H$29,(L49-N49),'Motore 2023'!$H$29)</f>
        <v>0</v>
      </c>
      <c r="U49" s="107">
        <f>IF((M49-O49)&lt;'Motore 2022_'!$H$29,(M49-O49),'Motore 2022_'!$H$29)</f>
        <v>0</v>
      </c>
      <c r="V49" s="107">
        <f t="shared" si="19"/>
        <v>0</v>
      </c>
      <c r="W49" s="107">
        <f t="shared" si="20"/>
        <v>0</v>
      </c>
      <c r="X49" s="107">
        <f>ROUND(V49*'Motore 2023'!$E$29,2)</f>
        <v>0</v>
      </c>
      <c r="Y49" s="107">
        <f>ROUND(W49*'Motore 2022_'!$E$29,2)</f>
        <v>0</v>
      </c>
      <c r="Z49" s="107">
        <f>IF(L49-N49-T49&lt;'Motore 2023'!$H$30,(Ripartizione!L49-Ripartizione!N49-Ripartizione!T49),'Motore 2023'!$H$30)</f>
        <v>0</v>
      </c>
      <c r="AA49" s="107">
        <f>IF(M49-O49-U49&lt;'Motore 2022_'!$H$30,(Ripartizione!M49-Ripartizione!O49-Ripartizione!U49),'Motore 2022_'!$H$30)</f>
        <v>0</v>
      </c>
      <c r="AB49" s="107">
        <f t="shared" si="21"/>
        <v>0</v>
      </c>
      <c r="AC49" s="107">
        <f t="shared" si="22"/>
        <v>0</v>
      </c>
      <c r="AD49" s="107">
        <f>ROUND(AB49*'Motore 2023'!$E$30,2)</f>
        <v>0</v>
      </c>
      <c r="AE49" s="107">
        <f>ROUND(AC49*'Motore 2022_'!$E$30,2)</f>
        <v>0</v>
      </c>
      <c r="AF49" s="107">
        <f>IF((L49-N49-T49-Z49)&lt;'Motore 2023'!$H$31, (L49-N49-T49-Z49),'Motore 2023'!$H$31)</f>
        <v>0</v>
      </c>
      <c r="AG49" s="107">
        <f>IF((M49-O49-U49-AA49)&lt;'Motore 2022_'!$H$31, (M49-O49-U49-AA49),'Motore 2022_'!$H$31)</f>
        <v>0</v>
      </c>
      <c r="AH49" s="107">
        <f t="shared" si="23"/>
        <v>0</v>
      </c>
      <c r="AI49" s="107">
        <f t="shared" si="24"/>
        <v>0</v>
      </c>
      <c r="AJ49" s="107">
        <f>ROUND(AH49*'Motore 2023'!$E$31,2)</f>
        <v>0</v>
      </c>
      <c r="AK49" s="107">
        <f>ROUND(AI49*'Motore 2022_'!$E$31,2)</f>
        <v>0</v>
      </c>
      <c r="AL49" s="107">
        <f t="shared" si="25"/>
        <v>0</v>
      </c>
      <c r="AM49" s="107">
        <f t="shared" si="26"/>
        <v>0</v>
      </c>
      <c r="AN49" s="107">
        <f t="shared" si="27"/>
        <v>0</v>
      </c>
      <c r="AO49" s="107">
        <f t="shared" si="28"/>
        <v>0</v>
      </c>
      <c r="AP49" s="107">
        <f>ROUND(AN49*'Motore 2023'!$E$32,2)</f>
        <v>0</v>
      </c>
      <c r="AQ49" s="107">
        <f>ROUND(AO49*'Motore 2022_'!$E$32,2)</f>
        <v>0</v>
      </c>
      <c r="AR49" s="118">
        <f t="shared" si="29"/>
        <v>0</v>
      </c>
      <c r="AS49" s="119">
        <f t="shared" si="30"/>
        <v>0</v>
      </c>
      <c r="AT49" s="119">
        <f t="shared" si="31"/>
        <v>0</v>
      </c>
      <c r="AU49" s="119">
        <f t="shared" si="32"/>
        <v>0</v>
      </c>
      <c r="AV49" s="119">
        <f t="shared" si="33"/>
        <v>0</v>
      </c>
      <c r="AW49" s="119">
        <f t="shared" si="34"/>
        <v>0</v>
      </c>
      <c r="AX49" s="119">
        <f t="shared" si="35"/>
        <v>0</v>
      </c>
      <c r="AY49" s="119">
        <f>IF($C$17="SI",((C49*'Motore 2023'!$B$35) + (D49*'Motore 2022_'!$B$35)),0)</f>
        <v>0</v>
      </c>
      <c r="AZ49" s="119">
        <f t="shared" si="36"/>
        <v>0</v>
      </c>
      <c r="BA49" s="120">
        <f>IF($C$17="SI",(((C49*'Motore 2023'!$B$38))+((D49*'Motore 2022_'!$B$38))),0)</f>
        <v>0</v>
      </c>
      <c r="BB49" s="119">
        <f t="shared" si="37"/>
        <v>0</v>
      </c>
      <c r="BC49" s="121">
        <f t="shared" si="38"/>
        <v>0</v>
      </c>
      <c r="BD49" s="122">
        <f t="shared" si="39"/>
        <v>0</v>
      </c>
      <c r="BE49" s="122">
        <f>IF($C$17="SI",(C49*3*('Motore 2023'!$B$41+'Motore 2023'!$B$42+'Motore 2023'!$B$43+'Motore 2023'!$B$44)),(C49*1*('Motore 2023'!$B$41+'Motore 2023'!$B$42+'Motore 2023'!$B$43+'Motore 2023'!$B$44)))</f>
        <v>0</v>
      </c>
      <c r="BF49" s="122">
        <f>IF($C$17="SI",(D49*3*('Motore 2022_'!$B$41+'Motore 2022_'!$B$42+'Motore 2022_'!$B$43+'Motore 2022_'!$B$44)),(D49*1*('Motore 2022_'!$B$41+'Motore 2022_'!$B$42+'Motore 2022_'!$B$43+'Motore 2022_'!$B$44)))</f>
        <v>0</v>
      </c>
      <c r="BG49" s="122">
        <f>IF($C$17="SI",(C49*3*('Motore 2023'!$B$41+'Motore 2023'!$B$42+'Motore 2023'!$B$43+'Motore 2023'!$B$44))+((C49*3*('Motore 2023'!$B$41+'Motore 2023'!$B$42+'Motore 2023'!$B$43+'Motore 2023'!$B$44))*10%),(C49*1*('Motore 2023'!$B$41+'Motore 2023'!$B$42+'Motore 2023'!$B$43+'Motore 2023'!$B$44))+((C49*1*('Motore 2023'!$B$41+'Motore 2023'!$B$42+'Motore 2023'!$B$43+'Motore 2023'!$B$44))*10%))</f>
        <v>0</v>
      </c>
      <c r="BH49" s="122">
        <f>IF($C$17="SI",(D49*3*('Motore 2022_'!$B$41+'Motore 2022_'!$B$42+'Motore 2022_'!$D$43+'Motore 2022_'!$B$44))+((D49*3*('Motore 2022_'!$B$41+'Motore 2022_'!$B$42+'Motore 2022_'!$D$43+'Motore 2022_'!$B$44))*10%),(D49*1*('Motore 2022_'!$B$41+'Motore 2022_'!$B$42+'Motore 2022_'!$D$43+'Motore 2022_'!$B$44))+((D49*1*('Motore 2022_'!$B$41+'Motore 2022_'!$B$42+'Motore 2022_'!$D$43+'Motore 2022_'!$B$44))*10%))</f>
        <v>0</v>
      </c>
      <c r="BI49" s="122">
        <f t="shared" si="40"/>
        <v>0</v>
      </c>
      <c r="BJ49" s="123">
        <f t="shared" si="41"/>
        <v>0</v>
      </c>
      <c r="BK49" s="123">
        <f>IF(I49&lt;&gt;0,IF($C$17="SI",((('Motore 2023'!$B$47+'Motore 2023'!$B$50+'Motore 2023'!$B$53)/365)*$D$14)+(((('Motore 2023'!$B$47+'Motore 2023'!$B$50+'Motore 2022_'!$B$53)/365)*$D$14)*10%),(('Motore 2023'!$B$53/365)*$D$14)+(('Motore 2023'!$B$53/365)*$D$14)*10%),0)</f>
        <v>0</v>
      </c>
      <c r="BL49" s="123">
        <f>IF(I49&lt;&gt;0,IF($C$17="SI",((('Motore 2022_'!$B$47+'Motore 2022_'!$B$50+'Motore 2022_'!$B$53)/365)*$D$13)+(((('Motore 2022_'!$B$47+'Motore 2022_'!$B$50+'Motore 2022_'!$B$53)/365)*$D$13)*10%),(('Motore 2022_'!$B$53/365)*$D$13)+(('Motore 2022_'!$B$53/365)*$D$13)*10%),0)</f>
        <v>0</v>
      </c>
      <c r="BM49" s="123">
        <f>IF(I49&lt;&gt;0,IF($C$17="SI",((('Motore 2023'!$B$47+'Motore 2023'!$B$50+'Motore 2023'!$B$53)/365)*$D$14),(('Motore 2023'!$B$53/365)*$D$14)),0)</f>
        <v>0</v>
      </c>
      <c r="BN49" s="123">
        <f>IF(I49&lt;&gt;0,IF($C$17="SI",((('Motore 2022_'!$B$47+'Motore 2022_'!$B$50+'Motore 2022_'!$B$53)/365)*$D$13),(('Motore 2022_'!$B$53/365)*$D$13)),0)</f>
        <v>0</v>
      </c>
      <c r="BO49" s="122">
        <f t="shared" si="42"/>
        <v>0</v>
      </c>
      <c r="BP49" s="124">
        <f t="shared" si="43"/>
        <v>0</v>
      </c>
      <c r="BQ49" s="42"/>
    </row>
    <row r="50" spans="1:69" x14ac:dyDescent="0.3">
      <c r="A50" s="66" t="s">
        <v>22</v>
      </c>
      <c r="B50" s="51">
        <v>0</v>
      </c>
      <c r="C50" s="51">
        <v>0</v>
      </c>
      <c r="D50" s="51">
        <v>0</v>
      </c>
      <c r="E50" s="51">
        <f t="shared" si="9"/>
        <v>4</v>
      </c>
      <c r="F50" s="51">
        <f t="shared" si="10"/>
        <v>0</v>
      </c>
      <c r="G50" s="55" t="s">
        <v>8</v>
      </c>
      <c r="H50" s="63">
        <f t="shared" si="11"/>
        <v>0</v>
      </c>
      <c r="I50" s="63">
        <f t="shared" si="12"/>
        <v>0</v>
      </c>
      <c r="J50" s="64">
        <f t="shared" si="13"/>
        <v>0</v>
      </c>
      <c r="K50" s="65">
        <f t="shared" si="14"/>
        <v>0</v>
      </c>
      <c r="L50" s="65">
        <f t="shared" si="15"/>
        <v>0</v>
      </c>
      <c r="M50" s="65">
        <f t="shared" si="16"/>
        <v>0</v>
      </c>
      <c r="N50" s="107">
        <f>IF(L50&lt;'Motore 2023'!$H$28,Ripartizione!L50,'Motore 2023'!$H$28)</f>
        <v>0</v>
      </c>
      <c r="O50" s="107">
        <f>IF(M50&lt;'Motore 2022_'!$H$28,Ripartizione!M50,'Motore 2022_'!$H$28)</f>
        <v>0</v>
      </c>
      <c r="P50" s="107">
        <f t="shared" si="17"/>
        <v>0</v>
      </c>
      <c r="Q50" s="107">
        <f t="shared" si="18"/>
        <v>0</v>
      </c>
      <c r="R50" s="107">
        <f>ROUND(P50*'Motore 2023'!$E$28,2)</f>
        <v>0</v>
      </c>
      <c r="S50" s="107">
        <f>ROUND(Q50*'Motore 2022_'!$E$28,2)</f>
        <v>0</v>
      </c>
      <c r="T50" s="107">
        <f>IF((L50-N50)&lt;'Motore 2023'!$H$29,(L50-N50),'Motore 2023'!$H$29)</f>
        <v>0</v>
      </c>
      <c r="U50" s="107">
        <f>IF((M50-O50)&lt;'Motore 2022_'!$H$29,(M50-O50),'Motore 2022_'!$H$29)</f>
        <v>0</v>
      </c>
      <c r="V50" s="107">
        <f t="shared" si="19"/>
        <v>0</v>
      </c>
      <c r="W50" s="107">
        <f t="shared" si="20"/>
        <v>0</v>
      </c>
      <c r="X50" s="107">
        <f>ROUND(V50*'Motore 2023'!$E$29,2)</f>
        <v>0</v>
      </c>
      <c r="Y50" s="107">
        <f>ROUND(W50*'Motore 2022_'!$E$29,2)</f>
        <v>0</v>
      </c>
      <c r="Z50" s="107">
        <f>IF(L50-N50-T50&lt;'Motore 2023'!$H$30,(Ripartizione!L50-Ripartizione!N50-Ripartizione!T50),'Motore 2023'!$H$30)</f>
        <v>0</v>
      </c>
      <c r="AA50" s="107">
        <f>IF(M50-O50-U50&lt;'Motore 2022_'!$H$30,(Ripartizione!M50-Ripartizione!O50-Ripartizione!U50),'Motore 2022_'!$H$30)</f>
        <v>0</v>
      </c>
      <c r="AB50" s="107">
        <f t="shared" si="21"/>
        <v>0</v>
      </c>
      <c r="AC50" s="107">
        <f t="shared" si="22"/>
        <v>0</v>
      </c>
      <c r="AD50" s="107">
        <f>ROUND(AB50*'Motore 2023'!$E$30,2)</f>
        <v>0</v>
      </c>
      <c r="AE50" s="107">
        <f>ROUND(AC50*'Motore 2022_'!$E$30,2)</f>
        <v>0</v>
      </c>
      <c r="AF50" s="107">
        <f>IF((L50-N50-T50-Z50)&lt;'Motore 2023'!$H$31, (L50-N50-T50-Z50),'Motore 2023'!$H$31)</f>
        <v>0</v>
      </c>
      <c r="AG50" s="107">
        <f>IF((M50-O50-U50-AA50)&lt;'Motore 2022_'!$H$31, (M50-O50-U50-AA50),'Motore 2022_'!$H$31)</f>
        <v>0</v>
      </c>
      <c r="AH50" s="107">
        <f t="shared" si="23"/>
        <v>0</v>
      </c>
      <c r="AI50" s="107">
        <f t="shared" si="24"/>
        <v>0</v>
      </c>
      <c r="AJ50" s="107">
        <f>ROUND(AH50*'Motore 2023'!$E$31,2)</f>
        <v>0</v>
      </c>
      <c r="AK50" s="107">
        <f>ROUND(AI50*'Motore 2022_'!$E$31,2)</f>
        <v>0</v>
      </c>
      <c r="AL50" s="107">
        <f t="shared" si="25"/>
        <v>0</v>
      </c>
      <c r="AM50" s="107">
        <f t="shared" si="26"/>
        <v>0</v>
      </c>
      <c r="AN50" s="107">
        <f t="shared" si="27"/>
        <v>0</v>
      </c>
      <c r="AO50" s="107">
        <f t="shared" si="28"/>
        <v>0</v>
      </c>
      <c r="AP50" s="107">
        <f>ROUND(AN50*'Motore 2023'!$E$32,2)</f>
        <v>0</v>
      </c>
      <c r="AQ50" s="107">
        <f>ROUND(AO50*'Motore 2022_'!$E$32,2)</f>
        <v>0</v>
      </c>
      <c r="AR50" s="118">
        <f t="shared" si="29"/>
        <v>0</v>
      </c>
      <c r="AS50" s="119">
        <f t="shared" si="30"/>
        <v>0</v>
      </c>
      <c r="AT50" s="119">
        <f t="shared" si="31"/>
        <v>0</v>
      </c>
      <c r="AU50" s="119">
        <f t="shared" si="32"/>
        <v>0</v>
      </c>
      <c r="AV50" s="119">
        <f t="shared" si="33"/>
        <v>0</v>
      </c>
      <c r="AW50" s="119">
        <f t="shared" si="34"/>
        <v>0</v>
      </c>
      <c r="AX50" s="119">
        <f t="shared" si="35"/>
        <v>0</v>
      </c>
      <c r="AY50" s="119">
        <f>IF($C$17="SI",((C50*'Motore 2023'!$B$35) + (D50*'Motore 2022_'!$B$35)),0)</f>
        <v>0</v>
      </c>
      <c r="AZ50" s="119">
        <f t="shared" si="36"/>
        <v>0</v>
      </c>
      <c r="BA50" s="120">
        <f>IF($C$17="SI",(((C50*'Motore 2023'!$B$38))+((D50*'Motore 2022_'!$B$38))),0)</f>
        <v>0</v>
      </c>
      <c r="BB50" s="119">
        <f t="shared" si="37"/>
        <v>0</v>
      </c>
      <c r="BC50" s="121">
        <f t="shared" si="38"/>
        <v>0</v>
      </c>
      <c r="BD50" s="122">
        <f t="shared" si="39"/>
        <v>0</v>
      </c>
      <c r="BE50" s="122">
        <f>IF($C$17="SI",(C50*3*('Motore 2023'!$B$41+'Motore 2023'!$B$42+'Motore 2023'!$B$43+'Motore 2023'!$B$44)),(C50*1*('Motore 2023'!$B$41+'Motore 2023'!$B$42+'Motore 2023'!$B$43+'Motore 2023'!$B$44)))</f>
        <v>0</v>
      </c>
      <c r="BF50" s="122">
        <f>IF($C$17="SI",(D50*3*('Motore 2022_'!$B$41+'Motore 2022_'!$B$42+'Motore 2022_'!$B$43+'Motore 2022_'!$B$44)),(D50*1*('Motore 2022_'!$B$41+'Motore 2022_'!$B$42+'Motore 2022_'!$B$43+'Motore 2022_'!$B$44)))</f>
        <v>0</v>
      </c>
      <c r="BG50" s="122">
        <f>IF($C$17="SI",(C50*3*('Motore 2023'!$B$41+'Motore 2023'!$B$42+'Motore 2023'!$B$43+'Motore 2023'!$B$44))+((C50*3*('Motore 2023'!$B$41+'Motore 2023'!$B$42+'Motore 2023'!$B$43+'Motore 2023'!$B$44))*10%),(C50*1*('Motore 2023'!$B$41+'Motore 2023'!$B$42+'Motore 2023'!$B$43+'Motore 2023'!$B$44))+((C50*1*('Motore 2023'!$B$41+'Motore 2023'!$B$42+'Motore 2023'!$B$43+'Motore 2023'!$B$44))*10%))</f>
        <v>0</v>
      </c>
      <c r="BH50" s="122">
        <f>IF($C$17="SI",(D50*3*('Motore 2022_'!$B$41+'Motore 2022_'!$B$42+'Motore 2022_'!$D$43+'Motore 2022_'!$B$44))+((D50*3*('Motore 2022_'!$B$41+'Motore 2022_'!$B$42+'Motore 2022_'!$D$43+'Motore 2022_'!$B$44))*10%),(D50*1*('Motore 2022_'!$B$41+'Motore 2022_'!$B$42+'Motore 2022_'!$D$43+'Motore 2022_'!$B$44))+((D50*1*('Motore 2022_'!$B$41+'Motore 2022_'!$B$42+'Motore 2022_'!$D$43+'Motore 2022_'!$B$44))*10%))</f>
        <v>0</v>
      </c>
      <c r="BI50" s="122">
        <f t="shared" si="40"/>
        <v>0</v>
      </c>
      <c r="BJ50" s="123">
        <f t="shared" si="41"/>
        <v>0</v>
      </c>
      <c r="BK50" s="123">
        <f>IF(I50&lt;&gt;0,IF($C$17="SI",((('Motore 2023'!$B$47+'Motore 2023'!$B$50+'Motore 2023'!$B$53)/365)*$D$14)+(((('Motore 2023'!$B$47+'Motore 2023'!$B$50+'Motore 2022_'!$B$53)/365)*$D$14)*10%),(('Motore 2023'!$B$53/365)*$D$14)+(('Motore 2023'!$B$53/365)*$D$14)*10%),0)</f>
        <v>0</v>
      </c>
      <c r="BL50" s="123">
        <f>IF(I50&lt;&gt;0,IF($C$17="SI",((('Motore 2022_'!$B$47+'Motore 2022_'!$B$50+'Motore 2022_'!$B$53)/365)*$D$13)+(((('Motore 2022_'!$B$47+'Motore 2022_'!$B$50+'Motore 2022_'!$B$53)/365)*$D$13)*10%),(('Motore 2022_'!$B$53/365)*$D$13)+(('Motore 2022_'!$B$53/365)*$D$13)*10%),0)</f>
        <v>0</v>
      </c>
      <c r="BM50" s="123">
        <f>IF(I50&lt;&gt;0,IF($C$17="SI",((('Motore 2023'!$B$47+'Motore 2023'!$B$50+'Motore 2023'!$B$53)/365)*$D$14),(('Motore 2023'!$B$53/365)*$D$14)),0)</f>
        <v>0</v>
      </c>
      <c r="BN50" s="123">
        <f>IF(I50&lt;&gt;0,IF($C$17="SI",((('Motore 2022_'!$B$47+'Motore 2022_'!$B$50+'Motore 2022_'!$B$53)/365)*$D$13),(('Motore 2022_'!$B$53/365)*$D$13)),0)</f>
        <v>0</v>
      </c>
      <c r="BO50" s="122">
        <f t="shared" si="42"/>
        <v>0</v>
      </c>
      <c r="BP50" s="124">
        <f t="shared" si="43"/>
        <v>0</v>
      </c>
      <c r="BQ50" s="42"/>
    </row>
    <row r="51" spans="1:69" x14ac:dyDescent="0.3">
      <c r="A51" s="66" t="s">
        <v>23</v>
      </c>
      <c r="B51" s="51">
        <v>0</v>
      </c>
      <c r="C51" s="51">
        <v>0</v>
      </c>
      <c r="D51" s="51">
        <v>0</v>
      </c>
      <c r="E51" s="51">
        <f t="shared" si="9"/>
        <v>4</v>
      </c>
      <c r="F51" s="51">
        <f t="shared" si="10"/>
        <v>0</v>
      </c>
      <c r="G51" s="55" t="s">
        <v>8</v>
      </c>
      <c r="H51" s="63">
        <f t="shared" si="11"/>
        <v>0</v>
      </c>
      <c r="I51" s="63">
        <f t="shared" si="12"/>
        <v>0</v>
      </c>
      <c r="J51" s="64">
        <f t="shared" si="13"/>
        <v>0</v>
      </c>
      <c r="K51" s="65">
        <f t="shared" si="14"/>
        <v>0</v>
      </c>
      <c r="L51" s="65">
        <f t="shared" si="15"/>
        <v>0</v>
      </c>
      <c r="M51" s="65">
        <f t="shared" si="16"/>
        <v>0</v>
      </c>
      <c r="N51" s="107">
        <f>IF(L51&lt;'Motore 2023'!$H$28,Ripartizione!L51,'Motore 2023'!$H$28)</f>
        <v>0</v>
      </c>
      <c r="O51" s="107">
        <f>IF(M51&lt;'Motore 2022_'!$H$28,Ripartizione!M51,'Motore 2022_'!$H$28)</f>
        <v>0</v>
      </c>
      <c r="P51" s="107">
        <f t="shared" si="17"/>
        <v>0</v>
      </c>
      <c r="Q51" s="107">
        <f t="shared" si="18"/>
        <v>0</v>
      </c>
      <c r="R51" s="107">
        <f>ROUND(P51*'Motore 2023'!$E$28,2)</f>
        <v>0</v>
      </c>
      <c r="S51" s="107">
        <f>ROUND(Q51*'Motore 2022_'!$E$28,2)</f>
        <v>0</v>
      </c>
      <c r="T51" s="107">
        <f>IF((L51-N51)&lt;'Motore 2023'!$H$29,(L51-N51),'Motore 2023'!$H$29)</f>
        <v>0</v>
      </c>
      <c r="U51" s="107">
        <f>IF((M51-O51)&lt;'Motore 2022_'!$H$29,(M51-O51),'Motore 2022_'!$H$29)</f>
        <v>0</v>
      </c>
      <c r="V51" s="107">
        <f t="shared" si="19"/>
        <v>0</v>
      </c>
      <c r="W51" s="107">
        <f t="shared" si="20"/>
        <v>0</v>
      </c>
      <c r="X51" s="107">
        <f>ROUND(V51*'Motore 2023'!$E$29,2)</f>
        <v>0</v>
      </c>
      <c r="Y51" s="107">
        <f>ROUND(W51*'Motore 2022_'!$E$29,2)</f>
        <v>0</v>
      </c>
      <c r="Z51" s="107">
        <f>IF(L51-N51-T51&lt;'Motore 2023'!$H$30,(Ripartizione!L51-Ripartizione!N51-Ripartizione!T51),'Motore 2023'!$H$30)</f>
        <v>0</v>
      </c>
      <c r="AA51" s="107">
        <f>IF(M51-O51-U51&lt;'Motore 2022_'!$H$30,(Ripartizione!M51-Ripartizione!O51-Ripartizione!U51),'Motore 2022_'!$H$30)</f>
        <v>0</v>
      </c>
      <c r="AB51" s="107">
        <f t="shared" si="21"/>
        <v>0</v>
      </c>
      <c r="AC51" s="107">
        <f t="shared" si="22"/>
        <v>0</v>
      </c>
      <c r="AD51" s="107">
        <f>ROUND(AB51*'Motore 2023'!$E$30,2)</f>
        <v>0</v>
      </c>
      <c r="AE51" s="107">
        <f>ROUND(AC51*'Motore 2022_'!$E$30,2)</f>
        <v>0</v>
      </c>
      <c r="AF51" s="107">
        <f>IF((L51-N51-T51-Z51)&lt;'Motore 2023'!$H$31, (L51-N51-T51-Z51),'Motore 2023'!$H$31)</f>
        <v>0</v>
      </c>
      <c r="AG51" s="107">
        <f>IF((M51-O51-U51-AA51)&lt;'Motore 2022_'!$H$31, (M51-O51-U51-AA51),'Motore 2022_'!$H$31)</f>
        <v>0</v>
      </c>
      <c r="AH51" s="107">
        <f t="shared" si="23"/>
        <v>0</v>
      </c>
      <c r="AI51" s="107">
        <f t="shared" si="24"/>
        <v>0</v>
      </c>
      <c r="AJ51" s="107">
        <f>ROUND(AH51*'Motore 2023'!$E$31,2)</f>
        <v>0</v>
      </c>
      <c r="AK51" s="107">
        <f>ROUND(AI51*'Motore 2022_'!$E$31,2)</f>
        <v>0</v>
      </c>
      <c r="AL51" s="107">
        <f t="shared" si="25"/>
        <v>0</v>
      </c>
      <c r="AM51" s="107">
        <f t="shared" si="26"/>
        <v>0</v>
      </c>
      <c r="AN51" s="107">
        <f t="shared" si="27"/>
        <v>0</v>
      </c>
      <c r="AO51" s="107">
        <f t="shared" si="28"/>
        <v>0</v>
      </c>
      <c r="AP51" s="107">
        <f>ROUND(AN51*'Motore 2023'!$E$32,2)</f>
        <v>0</v>
      </c>
      <c r="AQ51" s="107">
        <f>ROUND(AO51*'Motore 2022_'!$E$32,2)</f>
        <v>0</v>
      </c>
      <c r="AR51" s="118">
        <f t="shared" si="29"/>
        <v>0</v>
      </c>
      <c r="AS51" s="119">
        <f t="shared" si="30"/>
        <v>0</v>
      </c>
      <c r="AT51" s="119">
        <f t="shared" si="31"/>
        <v>0</v>
      </c>
      <c r="AU51" s="119">
        <f t="shared" si="32"/>
        <v>0</v>
      </c>
      <c r="AV51" s="119">
        <f t="shared" si="33"/>
        <v>0</v>
      </c>
      <c r="AW51" s="119">
        <f t="shared" si="34"/>
        <v>0</v>
      </c>
      <c r="AX51" s="119">
        <f t="shared" si="35"/>
        <v>0</v>
      </c>
      <c r="AY51" s="119">
        <f>IF($C$17="SI",((C51*'Motore 2023'!$B$35) + (D51*'Motore 2022_'!$B$35)),0)</f>
        <v>0</v>
      </c>
      <c r="AZ51" s="119">
        <f t="shared" si="36"/>
        <v>0</v>
      </c>
      <c r="BA51" s="120">
        <f>IF($C$17="SI",(((C51*'Motore 2023'!$B$38))+((D51*'Motore 2022_'!$B$38))),0)</f>
        <v>0</v>
      </c>
      <c r="BB51" s="119">
        <f t="shared" si="37"/>
        <v>0</v>
      </c>
      <c r="BC51" s="121">
        <f t="shared" si="38"/>
        <v>0</v>
      </c>
      <c r="BD51" s="122">
        <f t="shared" si="39"/>
        <v>0</v>
      </c>
      <c r="BE51" s="122">
        <f>IF($C$17="SI",(C51*3*('Motore 2023'!$B$41+'Motore 2023'!$B$42+'Motore 2023'!$B$43+'Motore 2023'!$B$44)),(C51*1*('Motore 2023'!$B$41+'Motore 2023'!$B$42+'Motore 2023'!$B$43+'Motore 2023'!$B$44)))</f>
        <v>0</v>
      </c>
      <c r="BF51" s="122">
        <f>IF($C$17="SI",(D51*3*('Motore 2022_'!$B$41+'Motore 2022_'!$B$42+'Motore 2022_'!$B$43+'Motore 2022_'!$B$44)),(D51*1*('Motore 2022_'!$B$41+'Motore 2022_'!$B$42+'Motore 2022_'!$B$43+'Motore 2022_'!$B$44)))</f>
        <v>0</v>
      </c>
      <c r="BG51" s="122">
        <f>IF($C$17="SI",(C51*3*('Motore 2023'!$B$41+'Motore 2023'!$B$42+'Motore 2023'!$B$43+'Motore 2023'!$B$44))+((C51*3*('Motore 2023'!$B$41+'Motore 2023'!$B$42+'Motore 2023'!$B$43+'Motore 2023'!$B$44))*10%),(C51*1*('Motore 2023'!$B$41+'Motore 2023'!$B$42+'Motore 2023'!$B$43+'Motore 2023'!$B$44))+((C51*1*('Motore 2023'!$B$41+'Motore 2023'!$B$42+'Motore 2023'!$B$43+'Motore 2023'!$B$44))*10%))</f>
        <v>0</v>
      </c>
      <c r="BH51" s="122">
        <f>IF($C$17="SI",(D51*3*('Motore 2022_'!$B$41+'Motore 2022_'!$B$42+'Motore 2022_'!$D$43+'Motore 2022_'!$B$44))+((D51*3*('Motore 2022_'!$B$41+'Motore 2022_'!$B$42+'Motore 2022_'!$D$43+'Motore 2022_'!$B$44))*10%),(D51*1*('Motore 2022_'!$B$41+'Motore 2022_'!$B$42+'Motore 2022_'!$D$43+'Motore 2022_'!$B$44))+((D51*1*('Motore 2022_'!$B$41+'Motore 2022_'!$B$42+'Motore 2022_'!$D$43+'Motore 2022_'!$B$44))*10%))</f>
        <v>0</v>
      </c>
      <c r="BI51" s="122">
        <f t="shared" si="40"/>
        <v>0</v>
      </c>
      <c r="BJ51" s="123">
        <f t="shared" si="41"/>
        <v>0</v>
      </c>
      <c r="BK51" s="123">
        <f>IF(I51&lt;&gt;0,IF($C$17="SI",((('Motore 2023'!$B$47+'Motore 2023'!$B$50+'Motore 2023'!$B$53)/365)*$D$14)+(((('Motore 2023'!$B$47+'Motore 2023'!$B$50+'Motore 2022_'!$B$53)/365)*$D$14)*10%),(('Motore 2023'!$B$53/365)*$D$14)+(('Motore 2023'!$B$53/365)*$D$14)*10%),0)</f>
        <v>0</v>
      </c>
      <c r="BL51" s="123">
        <f>IF(I51&lt;&gt;0,IF($C$17="SI",((('Motore 2022_'!$B$47+'Motore 2022_'!$B$50+'Motore 2022_'!$B$53)/365)*$D$13)+(((('Motore 2022_'!$B$47+'Motore 2022_'!$B$50+'Motore 2022_'!$B$53)/365)*$D$13)*10%),(('Motore 2022_'!$B$53/365)*$D$13)+(('Motore 2022_'!$B$53/365)*$D$13)*10%),0)</f>
        <v>0</v>
      </c>
      <c r="BM51" s="123">
        <f>IF(I51&lt;&gt;0,IF($C$17="SI",((('Motore 2023'!$B$47+'Motore 2023'!$B$50+'Motore 2023'!$B$53)/365)*$D$14),(('Motore 2023'!$B$53/365)*$D$14)),0)</f>
        <v>0</v>
      </c>
      <c r="BN51" s="123">
        <f>IF(I51&lt;&gt;0,IF($C$17="SI",((('Motore 2022_'!$B$47+'Motore 2022_'!$B$50+'Motore 2022_'!$B$53)/365)*$D$13),(('Motore 2022_'!$B$53/365)*$D$13)),0)</f>
        <v>0</v>
      </c>
      <c r="BO51" s="122">
        <f t="shared" si="42"/>
        <v>0</v>
      </c>
      <c r="BP51" s="124">
        <f t="shared" si="43"/>
        <v>0</v>
      </c>
      <c r="BQ51" s="42"/>
    </row>
    <row r="52" spans="1:69" x14ac:dyDescent="0.3">
      <c r="A52" s="66" t="s">
        <v>24</v>
      </c>
      <c r="B52" s="51">
        <v>0</v>
      </c>
      <c r="C52" s="51">
        <v>0</v>
      </c>
      <c r="D52" s="51">
        <v>0</v>
      </c>
      <c r="E52" s="51">
        <f t="shared" si="9"/>
        <v>4</v>
      </c>
      <c r="F52" s="51">
        <f t="shared" si="10"/>
        <v>0</v>
      </c>
      <c r="G52" s="55" t="s">
        <v>8</v>
      </c>
      <c r="H52" s="63">
        <f t="shared" si="11"/>
        <v>0</v>
      </c>
      <c r="I52" s="63">
        <f t="shared" si="12"/>
        <v>0</v>
      </c>
      <c r="J52" s="64">
        <f t="shared" si="13"/>
        <v>0</v>
      </c>
      <c r="K52" s="65">
        <f t="shared" si="14"/>
        <v>0</v>
      </c>
      <c r="L52" s="65">
        <f t="shared" si="15"/>
        <v>0</v>
      </c>
      <c r="M52" s="65">
        <f t="shared" si="16"/>
        <v>0</v>
      </c>
      <c r="N52" s="107">
        <f>IF(L52&lt;'Motore 2023'!$H$28,Ripartizione!L52,'Motore 2023'!$H$28)</f>
        <v>0</v>
      </c>
      <c r="O52" s="107">
        <f>IF(M52&lt;'Motore 2022_'!$H$28,Ripartizione!M52,'Motore 2022_'!$H$28)</f>
        <v>0</v>
      </c>
      <c r="P52" s="107">
        <f t="shared" si="17"/>
        <v>0</v>
      </c>
      <c r="Q52" s="107">
        <f t="shared" si="18"/>
        <v>0</v>
      </c>
      <c r="R52" s="107">
        <f>ROUND(P52*'Motore 2023'!$E$28,2)</f>
        <v>0</v>
      </c>
      <c r="S52" s="107">
        <f>ROUND(Q52*'Motore 2022_'!$E$28,2)</f>
        <v>0</v>
      </c>
      <c r="T52" s="107">
        <f>IF((L52-N52)&lt;'Motore 2023'!$H$29,(L52-N52),'Motore 2023'!$H$29)</f>
        <v>0</v>
      </c>
      <c r="U52" s="107">
        <f>IF((M52-O52)&lt;'Motore 2022_'!$H$29,(M52-O52),'Motore 2022_'!$H$29)</f>
        <v>0</v>
      </c>
      <c r="V52" s="107">
        <f t="shared" si="19"/>
        <v>0</v>
      </c>
      <c r="W52" s="107">
        <f t="shared" si="20"/>
        <v>0</v>
      </c>
      <c r="X52" s="107">
        <f>ROUND(V52*'Motore 2023'!$E$29,2)</f>
        <v>0</v>
      </c>
      <c r="Y52" s="107">
        <f>ROUND(W52*'Motore 2022_'!$E$29,2)</f>
        <v>0</v>
      </c>
      <c r="Z52" s="107">
        <f>IF(L52-N52-T52&lt;'Motore 2023'!$H$30,(Ripartizione!L52-Ripartizione!N52-Ripartizione!T52),'Motore 2023'!$H$30)</f>
        <v>0</v>
      </c>
      <c r="AA52" s="107">
        <f>IF(M52-O52-U52&lt;'Motore 2022_'!$H$30,(Ripartizione!M52-Ripartizione!O52-Ripartizione!U52),'Motore 2022_'!$H$30)</f>
        <v>0</v>
      </c>
      <c r="AB52" s="107">
        <f t="shared" si="21"/>
        <v>0</v>
      </c>
      <c r="AC52" s="107">
        <f t="shared" si="22"/>
        <v>0</v>
      </c>
      <c r="AD52" s="107">
        <f>ROUND(AB52*'Motore 2023'!$E$30,2)</f>
        <v>0</v>
      </c>
      <c r="AE52" s="107">
        <f>ROUND(AC52*'Motore 2022_'!$E$30,2)</f>
        <v>0</v>
      </c>
      <c r="AF52" s="107">
        <f>IF((L52-N52-T52-Z52)&lt;'Motore 2023'!$H$31, (L52-N52-T52-Z52),'Motore 2023'!$H$31)</f>
        <v>0</v>
      </c>
      <c r="AG52" s="107">
        <f>IF((M52-O52-U52-AA52)&lt;'Motore 2022_'!$H$31, (M52-O52-U52-AA52),'Motore 2022_'!$H$31)</f>
        <v>0</v>
      </c>
      <c r="AH52" s="107">
        <f t="shared" si="23"/>
        <v>0</v>
      </c>
      <c r="AI52" s="107">
        <f t="shared" si="24"/>
        <v>0</v>
      </c>
      <c r="AJ52" s="107">
        <f>ROUND(AH52*'Motore 2023'!$E$31,2)</f>
        <v>0</v>
      </c>
      <c r="AK52" s="107">
        <f>ROUND(AI52*'Motore 2022_'!$E$31,2)</f>
        <v>0</v>
      </c>
      <c r="AL52" s="107">
        <f t="shared" si="25"/>
        <v>0</v>
      </c>
      <c r="AM52" s="107">
        <f t="shared" si="26"/>
        <v>0</v>
      </c>
      <c r="AN52" s="107">
        <f t="shared" si="27"/>
        <v>0</v>
      </c>
      <c r="AO52" s="107">
        <f t="shared" si="28"/>
        <v>0</v>
      </c>
      <c r="AP52" s="107">
        <f>ROUND(AN52*'Motore 2023'!$E$32,2)</f>
        <v>0</v>
      </c>
      <c r="AQ52" s="107">
        <f>ROUND(AO52*'Motore 2022_'!$E$32,2)</f>
        <v>0</v>
      </c>
      <c r="AR52" s="118">
        <f t="shared" si="29"/>
        <v>0</v>
      </c>
      <c r="AS52" s="119">
        <f t="shared" si="30"/>
        <v>0</v>
      </c>
      <c r="AT52" s="119">
        <f t="shared" si="31"/>
        <v>0</v>
      </c>
      <c r="AU52" s="119">
        <f t="shared" si="32"/>
        <v>0</v>
      </c>
      <c r="AV52" s="119">
        <f t="shared" si="33"/>
        <v>0</v>
      </c>
      <c r="AW52" s="119">
        <f t="shared" si="34"/>
        <v>0</v>
      </c>
      <c r="AX52" s="119">
        <f t="shared" si="35"/>
        <v>0</v>
      </c>
      <c r="AY52" s="119">
        <f>IF($C$17="SI",((C52*'Motore 2023'!$B$35) + (D52*'Motore 2022_'!$B$35)),0)</f>
        <v>0</v>
      </c>
      <c r="AZ52" s="119">
        <f t="shared" si="36"/>
        <v>0</v>
      </c>
      <c r="BA52" s="120">
        <f>IF($C$17="SI",(((C52*'Motore 2023'!$B$38))+((D52*'Motore 2022_'!$B$38))),0)</f>
        <v>0</v>
      </c>
      <c r="BB52" s="119">
        <f t="shared" si="37"/>
        <v>0</v>
      </c>
      <c r="BC52" s="121">
        <f t="shared" si="38"/>
        <v>0</v>
      </c>
      <c r="BD52" s="122">
        <f t="shared" si="39"/>
        <v>0</v>
      </c>
      <c r="BE52" s="122">
        <f>IF($C$17="SI",(C52*3*('Motore 2023'!$B$41+'Motore 2023'!$B$42+'Motore 2023'!$B$43+'Motore 2023'!$B$44)),(C52*1*('Motore 2023'!$B$41+'Motore 2023'!$B$42+'Motore 2023'!$B$43+'Motore 2023'!$B$44)))</f>
        <v>0</v>
      </c>
      <c r="BF52" s="122">
        <f>IF($C$17="SI",(D52*3*('Motore 2022_'!$B$41+'Motore 2022_'!$B$42+'Motore 2022_'!$B$43+'Motore 2022_'!$B$44)),(D52*1*('Motore 2022_'!$B$41+'Motore 2022_'!$B$42+'Motore 2022_'!$B$43+'Motore 2022_'!$B$44)))</f>
        <v>0</v>
      </c>
      <c r="BG52" s="122">
        <f>IF($C$17="SI",(C52*3*('Motore 2023'!$B$41+'Motore 2023'!$B$42+'Motore 2023'!$B$43+'Motore 2023'!$B$44))+((C52*3*('Motore 2023'!$B$41+'Motore 2023'!$B$42+'Motore 2023'!$B$43+'Motore 2023'!$B$44))*10%),(C52*1*('Motore 2023'!$B$41+'Motore 2023'!$B$42+'Motore 2023'!$B$43+'Motore 2023'!$B$44))+((C52*1*('Motore 2023'!$B$41+'Motore 2023'!$B$42+'Motore 2023'!$B$43+'Motore 2023'!$B$44))*10%))</f>
        <v>0</v>
      </c>
      <c r="BH52" s="122">
        <f>IF($C$17="SI",(D52*3*('Motore 2022_'!$B$41+'Motore 2022_'!$B$42+'Motore 2022_'!$D$43+'Motore 2022_'!$B$44))+((D52*3*('Motore 2022_'!$B$41+'Motore 2022_'!$B$42+'Motore 2022_'!$D$43+'Motore 2022_'!$B$44))*10%),(D52*1*('Motore 2022_'!$B$41+'Motore 2022_'!$B$42+'Motore 2022_'!$D$43+'Motore 2022_'!$B$44))+((D52*1*('Motore 2022_'!$B$41+'Motore 2022_'!$B$42+'Motore 2022_'!$D$43+'Motore 2022_'!$B$44))*10%))</f>
        <v>0</v>
      </c>
      <c r="BI52" s="122">
        <f t="shared" si="40"/>
        <v>0</v>
      </c>
      <c r="BJ52" s="123">
        <f t="shared" si="41"/>
        <v>0</v>
      </c>
      <c r="BK52" s="123">
        <f>IF(I52&lt;&gt;0,IF($C$17="SI",((('Motore 2023'!$B$47+'Motore 2023'!$B$50+'Motore 2023'!$B$53)/365)*$D$14)+(((('Motore 2023'!$B$47+'Motore 2023'!$B$50+'Motore 2022_'!$B$53)/365)*$D$14)*10%),(('Motore 2023'!$B$53/365)*$D$14)+(('Motore 2023'!$B$53/365)*$D$14)*10%),0)</f>
        <v>0</v>
      </c>
      <c r="BL52" s="123">
        <f>IF(I52&lt;&gt;0,IF($C$17="SI",((('Motore 2022_'!$B$47+'Motore 2022_'!$B$50+'Motore 2022_'!$B$53)/365)*$D$13)+(((('Motore 2022_'!$B$47+'Motore 2022_'!$B$50+'Motore 2022_'!$B$53)/365)*$D$13)*10%),(('Motore 2022_'!$B$53/365)*$D$13)+(('Motore 2022_'!$B$53/365)*$D$13)*10%),0)</f>
        <v>0</v>
      </c>
      <c r="BM52" s="123">
        <f>IF(I52&lt;&gt;0,IF($C$17="SI",((('Motore 2023'!$B$47+'Motore 2023'!$B$50+'Motore 2023'!$B$53)/365)*$D$14),(('Motore 2023'!$B$53/365)*$D$14)),0)</f>
        <v>0</v>
      </c>
      <c r="BN52" s="123">
        <f>IF(I52&lt;&gt;0,IF($C$17="SI",((('Motore 2022_'!$B$47+'Motore 2022_'!$B$50+'Motore 2022_'!$B$53)/365)*$D$13),(('Motore 2022_'!$B$53/365)*$D$13)),0)</f>
        <v>0</v>
      </c>
      <c r="BO52" s="122">
        <f t="shared" si="42"/>
        <v>0</v>
      </c>
      <c r="BP52" s="124">
        <f t="shared" si="43"/>
        <v>0</v>
      </c>
      <c r="BQ52" s="42"/>
    </row>
    <row r="53" spans="1:69" x14ac:dyDescent="0.3">
      <c r="A53" s="66" t="s">
        <v>25</v>
      </c>
      <c r="B53" s="51">
        <v>0</v>
      </c>
      <c r="C53" s="51">
        <v>0</v>
      </c>
      <c r="D53" s="51">
        <v>0</v>
      </c>
      <c r="E53" s="51">
        <f t="shared" si="9"/>
        <v>4</v>
      </c>
      <c r="F53" s="51">
        <f t="shared" si="10"/>
        <v>0</v>
      </c>
      <c r="G53" s="55" t="s">
        <v>8</v>
      </c>
      <c r="H53" s="63">
        <f t="shared" si="11"/>
        <v>0</v>
      </c>
      <c r="I53" s="63">
        <f t="shared" si="12"/>
        <v>0</v>
      </c>
      <c r="J53" s="64">
        <f t="shared" si="13"/>
        <v>0</v>
      </c>
      <c r="K53" s="65">
        <f t="shared" si="14"/>
        <v>0</v>
      </c>
      <c r="L53" s="65">
        <f t="shared" si="15"/>
        <v>0</v>
      </c>
      <c r="M53" s="65">
        <f t="shared" si="16"/>
        <v>0</v>
      </c>
      <c r="N53" s="107">
        <f>IF(L53&lt;'Motore 2023'!$H$28,Ripartizione!L53,'Motore 2023'!$H$28)</f>
        <v>0</v>
      </c>
      <c r="O53" s="107">
        <f>IF(M53&lt;'Motore 2022_'!$H$28,Ripartizione!M53,'Motore 2022_'!$H$28)</f>
        <v>0</v>
      </c>
      <c r="P53" s="107">
        <f t="shared" si="17"/>
        <v>0</v>
      </c>
      <c r="Q53" s="107">
        <f t="shared" si="18"/>
        <v>0</v>
      </c>
      <c r="R53" s="107">
        <f>ROUND(P53*'Motore 2023'!$E$28,2)</f>
        <v>0</v>
      </c>
      <c r="S53" s="107">
        <f>ROUND(Q53*'Motore 2022_'!$E$28,2)</f>
        <v>0</v>
      </c>
      <c r="T53" s="107">
        <f>IF((L53-N53)&lt;'Motore 2023'!$H$29,(L53-N53),'Motore 2023'!$H$29)</f>
        <v>0</v>
      </c>
      <c r="U53" s="107">
        <f>IF((M53-O53)&lt;'Motore 2022_'!$H$29,(M53-O53),'Motore 2022_'!$H$29)</f>
        <v>0</v>
      </c>
      <c r="V53" s="107">
        <f t="shared" si="19"/>
        <v>0</v>
      </c>
      <c r="W53" s="107">
        <f t="shared" si="20"/>
        <v>0</v>
      </c>
      <c r="X53" s="107">
        <f>ROUND(V53*'Motore 2023'!$E$29,2)</f>
        <v>0</v>
      </c>
      <c r="Y53" s="107">
        <f>ROUND(W53*'Motore 2022_'!$E$29,2)</f>
        <v>0</v>
      </c>
      <c r="Z53" s="107">
        <f>IF(L53-N53-T53&lt;'Motore 2023'!$H$30,(Ripartizione!L53-Ripartizione!N53-Ripartizione!T53),'Motore 2023'!$H$30)</f>
        <v>0</v>
      </c>
      <c r="AA53" s="107">
        <f>IF(M53-O53-U53&lt;'Motore 2022_'!$H$30,(Ripartizione!M53-Ripartizione!O53-Ripartizione!U53),'Motore 2022_'!$H$30)</f>
        <v>0</v>
      </c>
      <c r="AB53" s="107">
        <f t="shared" si="21"/>
        <v>0</v>
      </c>
      <c r="AC53" s="107">
        <f t="shared" si="22"/>
        <v>0</v>
      </c>
      <c r="AD53" s="107">
        <f>ROUND(AB53*'Motore 2023'!$E$30,2)</f>
        <v>0</v>
      </c>
      <c r="AE53" s="107">
        <f>ROUND(AC53*'Motore 2022_'!$E$30,2)</f>
        <v>0</v>
      </c>
      <c r="AF53" s="107">
        <f>IF((L53-N53-T53-Z53)&lt;'Motore 2023'!$H$31, (L53-N53-T53-Z53),'Motore 2023'!$H$31)</f>
        <v>0</v>
      </c>
      <c r="AG53" s="107">
        <f>IF((M53-O53-U53-AA53)&lt;'Motore 2022_'!$H$31, (M53-O53-U53-AA53),'Motore 2022_'!$H$31)</f>
        <v>0</v>
      </c>
      <c r="AH53" s="107">
        <f t="shared" si="23"/>
        <v>0</v>
      </c>
      <c r="AI53" s="107">
        <f t="shared" si="24"/>
        <v>0</v>
      </c>
      <c r="AJ53" s="107">
        <f>ROUND(AH53*'Motore 2023'!$E$31,2)</f>
        <v>0</v>
      </c>
      <c r="AK53" s="107">
        <f>ROUND(AI53*'Motore 2022_'!$E$31,2)</f>
        <v>0</v>
      </c>
      <c r="AL53" s="107">
        <f t="shared" si="25"/>
        <v>0</v>
      </c>
      <c r="AM53" s="107">
        <f t="shared" si="26"/>
        <v>0</v>
      </c>
      <c r="AN53" s="107">
        <f t="shared" si="27"/>
        <v>0</v>
      </c>
      <c r="AO53" s="107">
        <f t="shared" si="28"/>
        <v>0</v>
      </c>
      <c r="AP53" s="107">
        <f>ROUND(AN53*'Motore 2023'!$E$32,2)</f>
        <v>0</v>
      </c>
      <c r="AQ53" s="107">
        <f>ROUND(AO53*'Motore 2022_'!$E$32,2)</f>
        <v>0</v>
      </c>
      <c r="AR53" s="118">
        <f t="shared" si="29"/>
        <v>0</v>
      </c>
      <c r="AS53" s="119">
        <f t="shared" si="30"/>
        <v>0</v>
      </c>
      <c r="AT53" s="119">
        <f t="shared" si="31"/>
        <v>0</v>
      </c>
      <c r="AU53" s="119">
        <f t="shared" si="32"/>
        <v>0</v>
      </c>
      <c r="AV53" s="119">
        <f t="shared" si="33"/>
        <v>0</v>
      </c>
      <c r="AW53" s="119">
        <f t="shared" si="34"/>
        <v>0</v>
      </c>
      <c r="AX53" s="119">
        <f t="shared" si="35"/>
        <v>0</v>
      </c>
      <c r="AY53" s="119">
        <f>IF($C$17="SI",((C53*'Motore 2023'!$B$35) + (D53*'Motore 2022_'!$B$35)),0)</f>
        <v>0</v>
      </c>
      <c r="AZ53" s="119">
        <f t="shared" si="36"/>
        <v>0</v>
      </c>
      <c r="BA53" s="120">
        <f>IF($C$17="SI",(((C53*'Motore 2023'!$B$38))+((D53*'Motore 2022_'!$B$38))),0)</f>
        <v>0</v>
      </c>
      <c r="BB53" s="119">
        <f t="shared" si="37"/>
        <v>0</v>
      </c>
      <c r="BC53" s="121">
        <f t="shared" si="38"/>
        <v>0</v>
      </c>
      <c r="BD53" s="122">
        <f t="shared" si="39"/>
        <v>0</v>
      </c>
      <c r="BE53" s="122">
        <f>IF($C$17="SI",(C53*3*('Motore 2023'!$B$41+'Motore 2023'!$B$42+'Motore 2023'!$B$43+'Motore 2023'!$B$44)),(C53*1*('Motore 2023'!$B$41+'Motore 2023'!$B$42+'Motore 2023'!$B$43+'Motore 2023'!$B$44)))</f>
        <v>0</v>
      </c>
      <c r="BF53" s="122">
        <f>IF($C$17="SI",(D53*3*('Motore 2022_'!$B$41+'Motore 2022_'!$B$42+'Motore 2022_'!$B$43+'Motore 2022_'!$B$44)),(D53*1*('Motore 2022_'!$B$41+'Motore 2022_'!$B$42+'Motore 2022_'!$B$43+'Motore 2022_'!$B$44)))</f>
        <v>0</v>
      </c>
      <c r="BG53" s="122">
        <f>IF($C$17="SI",(C53*3*('Motore 2023'!$B$41+'Motore 2023'!$B$42+'Motore 2023'!$B$43+'Motore 2023'!$B$44))+((C53*3*('Motore 2023'!$B$41+'Motore 2023'!$B$42+'Motore 2023'!$B$43+'Motore 2023'!$B$44))*10%),(C53*1*('Motore 2023'!$B$41+'Motore 2023'!$B$42+'Motore 2023'!$B$43+'Motore 2023'!$B$44))+((C53*1*('Motore 2023'!$B$41+'Motore 2023'!$B$42+'Motore 2023'!$B$43+'Motore 2023'!$B$44))*10%))</f>
        <v>0</v>
      </c>
      <c r="BH53" s="122">
        <f>IF($C$17="SI",(D53*3*('Motore 2022_'!$B$41+'Motore 2022_'!$B$42+'Motore 2022_'!$D$43+'Motore 2022_'!$B$44))+((D53*3*('Motore 2022_'!$B$41+'Motore 2022_'!$B$42+'Motore 2022_'!$D$43+'Motore 2022_'!$B$44))*10%),(D53*1*('Motore 2022_'!$B$41+'Motore 2022_'!$B$42+'Motore 2022_'!$D$43+'Motore 2022_'!$B$44))+((D53*1*('Motore 2022_'!$B$41+'Motore 2022_'!$B$42+'Motore 2022_'!$D$43+'Motore 2022_'!$B$44))*10%))</f>
        <v>0</v>
      </c>
      <c r="BI53" s="122">
        <f t="shared" si="40"/>
        <v>0</v>
      </c>
      <c r="BJ53" s="123">
        <f t="shared" si="41"/>
        <v>0</v>
      </c>
      <c r="BK53" s="123">
        <f>IF(I53&lt;&gt;0,IF($C$17="SI",((('Motore 2023'!$B$47+'Motore 2023'!$B$50+'Motore 2023'!$B$53)/365)*$D$14)+(((('Motore 2023'!$B$47+'Motore 2023'!$B$50+'Motore 2022_'!$B$53)/365)*$D$14)*10%),(('Motore 2023'!$B$53/365)*$D$14)+(('Motore 2023'!$B$53/365)*$D$14)*10%),0)</f>
        <v>0</v>
      </c>
      <c r="BL53" s="123">
        <f>IF(I53&lt;&gt;0,IF($C$17="SI",((('Motore 2022_'!$B$47+'Motore 2022_'!$B$50+'Motore 2022_'!$B$53)/365)*$D$13)+(((('Motore 2022_'!$B$47+'Motore 2022_'!$B$50+'Motore 2022_'!$B$53)/365)*$D$13)*10%),(('Motore 2022_'!$B$53/365)*$D$13)+(('Motore 2022_'!$B$53/365)*$D$13)*10%),0)</f>
        <v>0</v>
      </c>
      <c r="BM53" s="123">
        <f>IF(I53&lt;&gt;0,IF($C$17="SI",((('Motore 2023'!$B$47+'Motore 2023'!$B$50+'Motore 2023'!$B$53)/365)*$D$14),(('Motore 2023'!$B$53/365)*$D$14)),0)</f>
        <v>0</v>
      </c>
      <c r="BN53" s="123">
        <f>IF(I53&lt;&gt;0,IF($C$17="SI",((('Motore 2022_'!$B$47+'Motore 2022_'!$B$50+'Motore 2022_'!$B$53)/365)*$D$13),(('Motore 2022_'!$B$53/365)*$D$13)),0)</f>
        <v>0</v>
      </c>
      <c r="BO53" s="122">
        <f t="shared" si="42"/>
        <v>0</v>
      </c>
      <c r="BP53" s="124">
        <f t="shared" si="43"/>
        <v>0</v>
      </c>
      <c r="BQ53" s="42"/>
    </row>
    <row r="54" spans="1:69" x14ac:dyDescent="0.3">
      <c r="A54" s="66" t="s">
        <v>26</v>
      </c>
      <c r="B54" s="51">
        <v>0</v>
      </c>
      <c r="C54" s="51">
        <v>0</v>
      </c>
      <c r="D54" s="51">
        <v>0</v>
      </c>
      <c r="E54" s="51">
        <f t="shared" si="9"/>
        <v>4</v>
      </c>
      <c r="F54" s="51">
        <f t="shared" si="10"/>
        <v>0</v>
      </c>
      <c r="G54" s="55" t="s">
        <v>8</v>
      </c>
      <c r="H54" s="63">
        <f t="shared" si="11"/>
        <v>0</v>
      </c>
      <c r="I54" s="63">
        <f t="shared" si="12"/>
        <v>0</v>
      </c>
      <c r="J54" s="64">
        <f t="shared" si="13"/>
        <v>0</v>
      </c>
      <c r="K54" s="65">
        <f t="shared" si="14"/>
        <v>0</v>
      </c>
      <c r="L54" s="65">
        <f t="shared" si="15"/>
        <v>0</v>
      </c>
      <c r="M54" s="65">
        <f t="shared" si="16"/>
        <v>0</v>
      </c>
      <c r="N54" s="107">
        <f>IF(L54&lt;'Motore 2023'!$H$28,Ripartizione!L54,'Motore 2023'!$H$28)</f>
        <v>0</v>
      </c>
      <c r="O54" s="107">
        <f>IF(M54&lt;'Motore 2022_'!$H$28,Ripartizione!M54,'Motore 2022_'!$H$28)</f>
        <v>0</v>
      </c>
      <c r="P54" s="107">
        <f t="shared" si="17"/>
        <v>0</v>
      </c>
      <c r="Q54" s="107">
        <f t="shared" si="18"/>
        <v>0</v>
      </c>
      <c r="R54" s="107">
        <f>ROUND(P54*'Motore 2023'!$E$28,2)</f>
        <v>0</v>
      </c>
      <c r="S54" s="107">
        <f>ROUND(Q54*'Motore 2022_'!$E$28,2)</f>
        <v>0</v>
      </c>
      <c r="T54" s="107">
        <f>IF((L54-N54)&lt;'Motore 2023'!$H$29,(L54-N54),'Motore 2023'!$H$29)</f>
        <v>0</v>
      </c>
      <c r="U54" s="107">
        <f>IF((M54-O54)&lt;'Motore 2022_'!$H$29,(M54-O54),'Motore 2022_'!$H$29)</f>
        <v>0</v>
      </c>
      <c r="V54" s="107">
        <f t="shared" si="19"/>
        <v>0</v>
      </c>
      <c r="W54" s="107">
        <f t="shared" si="20"/>
        <v>0</v>
      </c>
      <c r="X54" s="107">
        <f>ROUND(V54*'Motore 2023'!$E$29,2)</f>
        <v>0</v>
      </c>
      <c r="Y54" s="107">
        <f>ROUND(W54*'Motore 2022_'!$E$29,2)</f>
        <v>0</v>
      </c>
      <c r="Z54" s="107">
        <f>IF(L54-N54-T54&lt;'Motore 2023'!$H$30,(Ripartizione!L54-Ripartizione!N54-Ripartizione!T54),'Motore 2023'!$H$30)</f>
        <v>0</v>
      </c>
      <c r="AA54" s="107">
        <f>IF(M54-O54-U54&lt;'Motore 2022_'!$H$30,(Ripartizione!M54-Ripartizione!O54-Ripartizione!U54),'Motore 2022_'!$H$30)</f>
        <v>0</v>
      </c>
      <c r="AB54" s="107">
        <f t="shared" si="21"/>
        <v>0</v>
      </c>
      <c r="AC54" s="107">
        <f t="shared" si="22"/>
        <v>0</v>
      </c>
      <c r="AD54" s="107">
        <f>ROUND(AB54*'Motore 2023'!$E$30,2)</f>
        <v>0</v>
      </c>
      <c r="AE54" s="107">
        <f>ROUND(AC54*'Motore 2022_'!$E$30,2)</f>
        <v>0</v>
      </c>
      <c r="AF54" s="107">
        <f>IF((L54-N54-T54-Z54)&lt;'Motore 2023'!$H$31, (L54-N54-T54-Z54),'Motore 2023'!$H$31)</f>
        <v>0</v>
      </c>
      <c r="AG54" s="107">
        <f>IF((M54-O54-U54-AA54)&lt;'Motore 2022_'!$H$31, (M54-O54-U54-AA54),'Motore 2022_'!$H$31)</f>
        <v>0</v>
      </c>
      <c r="AH54" s="107">
        <f t="shared" si="23"/>
        <v>0</v>
      </c>
      <c r="AI54" s="107">
        <f t="shared" si="24"/>
        <v>0</v>
      </c>
      <c r="AJ54" s="107">
        <f>ROUND(AH54*'Motore 2023'!$E$31,2)</f>
        <v>0</v>
      </c>
      <c r="AK54" s="107">
        <f>ROUND(AI54*'Motore 2022_'!$E$31,2)</f>
        <v>0</v>
      </c>
      <c r="AL54" s="107">
        <f t="shared" si="25"/>
        <v>0</v>
      </c>
      <c r="AM54" s="107">
        <f t="shared" si="26"/>
        <v>0</v>
      </c>
      <c r="AN54" s="107">
        <f t="shared" si="27"/>
        <v>0</v>
      </c>
      <c r="AO54" s="107">
        <f t="shared" si="28"/>
        <v>0</v>
      </c>
      <c r="AP54" s="107">
        <f>ROUND(AN54*'Motore 2023'!$E$32,2)</f>
        <v>0</v>
      </c>
      <c r="AQ54" s="107">
        <f>ROUND(AO54*'Motore 2022_'!$E$32,2)</f>
        <v>0</v>
      </c>
      <c r="AR54" s="118">
        <f t="shared" si="29"/>
        <v>0</v>
      </c>
      <c r="AS54" s="119">
        <f t="shared" si="30"/>
        <v>0</v>
      </c>
      <c r="AT54" s="119">
        <f t="shared" si="31"/>
        <v>0</v>
      </c>
      <c r="AU54" s="119">
        <f t="shared" si="32"/>
        <v>0</v>
      </c>
      <c r="AV54" s="119">
        <f t="shared" si="33"/>
        <v>0</v>
      </c>
      <c r="AW54" s="119">
        <f t="shared" si="34"/>
        <v>0</v>
      </c>
      <c r="AX54" s="119">
        <f t="shared" si="35"/>
        <v>0</v>
      </c>
      <c r="AY54" s="119">
        <f>IF($C$17="SI",((C54*'Motore 2023'!$B$35) + (D54*'Motore 2022_'!$B$35)),0)</f>
        <v>0</v>
      </c>
      <c r="AZ54" s="119">
        <f t="shared" si="36"/>
        <v>0</v>
      </c>
      <c r="BA54" s="120">
        <f>IF($C$17="SI",(((C54*'Motore 2023'!$B$38))+((D54*'Motore 2022_'!$B$38))),0)</f>
        <v>0</v>
      </c>
      <c r="BB54" s="119">
        <f t="shared" si="37"/>
        <v>0</v>
      </c>
      <c r="BC54" s="121">
        <f t="shared" si="38"/>
        <v>0</v>
      </c>
      <c r="BD54" s="122">
        <f t="shared" si="39"/>
        <v>0</v>
      </c>
      <c r="BE54" s="122">
        <f>IF($C$17="SI",(C54*3*('Motore 2023'!$B$41+'Motore 2023'!$B$42+'Motore 2023'!$B$43+'Motore 2023'!$B$44)),(C54*1*('Motore 2023'!$B$41+'Motore 2023'!$B$42+'Motore 2023'!$B$43+'Motore 2023'!$B$44)))</f>
        <v>0</v>
      </c>
      <c r="BF54" s="122">
        <f>IF($C$17="SI",(D54*3*('Motore 2022_'!$B$41+'Motore 2022_'!$B$42+'Motore 2022_'!$B$43+'Motore 2022_'!$B$44)),(D54*1*('Motore 2022_'!$B$41+'Motore 2022_'!$B$42+'Motore 2022_'!$B$43+'Motore 2022_'!$B$44)))</f>
        <v>0</v>
      </c>
      <c r="BG54" s="122">
        <f>IF($C$17="SI",(C54*3*('Motore 2023'!$B$41+'Motore 2023'!$B$42+'Motore 2023'!$B$43+'Motore 2023'!$B$44))+((C54*3*('Motore 2023'!$B$41+'Motore 2023'!$B$42+'Motore 2023'!$B$43+'Motore 2023'!$B$44))*10%),(C54*1*('Motore 2023'!$B$41+'Motore 2023'!$B$42+'Motore 2023'!$B$43+'Motore 2023'!$B$44))+((C54*1*('Motore 2023'!$B$41+'Motore 2023'!$B$42+'Motore 2023'!$B$43+'Motore 2023'!$B$44))*10%))</f>
        <v>0</v>
      </c>
      <c r="BH54" s="122">
        <f>IF($C$17="SI",(D54*3*('Motore 2022_'!$B$41+'Motore 2022_'!$B$42+'Motore 2022_'!$D$43+'Motore 2022_'!$B$44))+((D54*3*('Motore 2022_'!$B$41+'Motore 2022_'!$B$42+'Motore 2022_'!$D$43+'Motore 2022_'!$B$44))*10%),(D54*1*('Motore 2022_'!$B$41+'Motore 2022_'!$B$42+'Motore 2022_'!$D$43+'Motore 2022_'!$B$44))+((D54*1*('Motore 2022_'!$B$41+'Motore 2022_'!$B$42+'Motore 2022_'!$D$43+'Motore 2022_'!$B$44))*10%))</f>
        <v>0</v>
      </c>
      <c r="BI54" s="122">
        <f t="shared" si="40"/>
        <v>0</v>
      </c>
      <c r="BJ54" s="123">
        <f t="shared" si="41"/>
        <v>0</v>
      </c>
      <c r="BK54" s="123">
        <f>IF(I54&lt;&gt;0,IF($C$17="SI",((('Motore 2023'!$B$47+'Motore 2023'!$B$50+'Motore 2023'!$B$53)/365)*$D$14)+(((('Motore 2023'!$B$47+'Motore 2023'!$B$50+'Motore 2022_'!$B$53)/365)*$D$14)*10%),(('Motore 2023'!$B$53/365)*$D$14)+(('Motore 2023'!$B$53/365)*$D$14)*10%),0)</f>
        <v>0</v>
      </c>
      <c r="BL54" s="123">
        <f>IF(I54&lt;&gt;0,IF($C$17="SI",((('Motore 2022_'!$B$47+'Motore 2022_'!$B$50+'Motore 2022_'!$B$53)/365)*$D$13)+(((('Motore 2022_'!$B$47+'Motore 2022_'!$B$50+'Motore 2022_'!$B$53)/365)*$D$13)*10%),(('Motore 2022_'!$B$53/365)*$D$13)+(('Motore 2022_'!$B$53/365)*$D$13)*10%),0)</f>
        <v>0</v>
      </c>
      <c r="BM54" s="123">
        <f>IF(I54&lt;&gt;0,IF($C$17="SI",((('Motore 2023'!$B$47+'Motore 2023'!$B$50+'Motore 2023'!$B$53)/365)*$D$14),(('Motore 2023'!$B$53/365)*$D$14)),0)</f>
        <v>0</v>
      </c>
      <c r="BN54" s="123">
        <f>IF(I54&lt;&gt;0,IF($C$17="SI",((('Motore 2022_'!$B$47+'Motore 2022_'!$B$50+'Motore 2022_'!$B$53)/365)*$D$13),(('Motore 2022_'!$B$53/365)*$D$13)),0)</f>
        <v>0</v>
      </c>
      <c r="BO54" s="122">
        <f t="shared" si="42"/>
        <v>0</v>
      </c>
      <c r="BP54" s="124">
        <f t="shared" si="43"/>
        <v>0</v>
      </c>
      <c r="BQ54" s="42"/>
    </row>
    <row r="55" spans="1:69" x14ac:dyDescent="0.3">
      <c r="A55" s="66" t="s">
        <v>27</v>
      </c>
      <c r="B55" s="51">
        <v>0</v>
      </c>
      <c r="C55" s="51">
        <v>0</v>
      </c>
      <c r="D55" s="51">
        <v>0</v>
      </c>
      <c r="E55" s="51">
        <f t="shared" si="9"/>
        <v>4</v>
      </c>
      <c r="F55" s="51">
        <f t="shared" si="10"/>
        <v>0</v>
      </c>
      <c r="G55" s="55" t="s">
        <v>8</v>
      </c>
      <c r="H55" s="63">
        <f t="shared" si="11"/>
        <v>0</v>
      </c>
      <c r="I55" s="63">
        <f t="shared" si="12"/>
        <v>0</v>
      </c>
      <c r="J55" s="64">
        <f t="shared" si="13"/>
        <v>0</v>
      </c>
      <c r="K55" s="65">
        <f t="shared" si="14"/>
        <v>0</v>
      </c>
      <c r="L55" s="65">
        <f t="shared" si="15"/>
        <v>0</v>
      </c>
      <c r="M55" s="65">
        <f t="shared" si="16"/>
        <v>0</v>
      </c>
      <c r="N55" s="107">
        <f>IF(L55&lt;'Motore 2023'!$H$28,Ripartizione!L55,'Motore 2023'!$H$28)</f>
        <v>0</v>
      </c>
      <c r="O55" s="107">
        <f>IF(M55&lt;'Motore 2022_'!$H$28,Ripartizione!M55,'Motore 2022_'!$H$28)</f>
        <v>0</v>
      </c>
      <c r="P55" s="107">
        <f t="shared" si="17"/>
        <v>0</v>
      </c>
      <c r="Q55" s="107">
        <f t="shared" si="18"/>
        <v>0</v>
      </c>
      <c r="R55" s="107">
        <f>ROUND(P55*'Motore 2023'!$E$28,2)</f>
        <v>0</v>
      </c>
      <c r="S55" s="107">
        <f>ROUND(Q55*'Motore 2022_'!$E$28,2)</f>
        <v>0</v>
      </c>
      <c r="T55" s="107">
        <f>IF((L55-N55)&lt;'Motore 2023'!$H$29,(L55-N55),'Motore 2023'!$H$29)</f>
        <v>0</v>
      </c>
      <c r="U55" s="107">
        <f>IF((M55-O55)&lt;'Motore 2022_'!$H$29,(M55-O55),'Motore 2022_'!$H$29)</f>
        <v>0</v>
      </c>
      <c r="V55" s="107">
        <f t="shared" si="19"/>
        <v>0</v>
      </c>
      <c r="W55" s="107">
        <f t="shared" si="20"/>
        <v>0</v>
      </c>
      <c r="X55" s="107">
        <f>ROUND(V55*'Motore 2023'!$E$29,2)</f>
        <v>0</v>
      </c>
      <c r="Y55" s="107">
        <f>ROUND(W55*'Motore 2022_'!$E$29,2)</f>
        <v>0</v>
      </c>
      <c r="Z55" s="107">
        <f>IF(L55-N55-T55&lt;'Motore 2023'!$H$30,(Ripartizione!L55-Ripartizione!N55-Ripartizione!T55),'Motore 2023'!$H$30)</f>
        <v>0</v>
      </c>
      <c r="AA55" s="107">
        <f>IF(M55-O55-U55&lt;'Motore 2022_'!$H$30,(Ripartizione!M55-Ripartizione!O55-Ripartizione!U55),'Motore 2022_'!$H$30)</f>
        <v>0</v>
      </c>
      <c r="AB55" s="107">
        <f t="shared" si="21"/>
        <v>0</v>
      </c>
      <c r="AC55" s="107">
        <f t="shared" si="22"/>
        <v>0</v>
      </c>
      <c r="AD55" s="107">
        <f>ROUND(AB55*'Motore 2023'!$E$30,2)</f>
        <v>0</v>
      </c>
      <c r="AE55" s="107">
        <f>ROUND(AC55*'Motore 2022_'!$E$30,2)</f>
        <v>0</v>
      </c>
      <c r="AF55" s="107">
        <f>IF((L55-N55-T55-Z55)&lt;'Motore 2023'!$H$31, (L55-N55-T55-Z55),'Motore 2023'!$H$31)</f>
        <v>0</v>
      </c>
      <c r="AG55" s="107">
        <f>IF((M55-O55-U55-AA55)&lt;'Motore 2022_'!$H$31, (M55-O55-U55-AA55),'Motore 2022_'!$H$31)</f>
        <v>0</v>
      </c>
      <c r="AH55" s="107">
        <f t="shared" si="23"/>
        <v>0</v>
      </c>
      <c r="AI55" s="107">
        <f t="shared" si="24"/>
        <v>0</v>
      </c>
      <c r="AJ55" s="107">
        <f>ROUND(AH55*'Motore 2023'!$E$31,2)</f>
        <v>0</v>
      </c>
      <c r="AK55" s="107">
        <f>ROUND(AI55*'Motore 2022_'!$E$31,2)</f>
        <v>0</v>
      </c>
      <c r="AL55" s="107">
        <f t="shared" si="25"/>
        <v>0</v>
      </c>
      <c r="AM55" s="107">
        <f t="shared" si="26"/>
        <v>0</v>
      </c>
      <c r="AN55" s="107">
        <f t="shared" si="27"/>
        <v>0</v>
      </c>
      <c r="AO55" s="107">
        <f t="shared" si="28"/>
        <v>0</v>
      </c>
      <c r="AP55" s="107">
        <f>ROUND(AN55*'Motore 2023'!$E$32,2)</f>
        <v>0</v>
      </c>
      <c r="AQ55" s="107">
        <f>ROUND(AO55*'Motore 2022_'!$E$32,2)</f>
        <v>0</v>
      </c>
      <c r="AR55" s="118">
        <f t="shared" si="29"/>
        <v>0</v>
      </c>
      <c r="AS55" s="119">
        <f t="shared" si="30"/>
        <v>0</v>
      </c>
      <c r="AT55" s="119">
        <f t="shared" si="31"/>
        <v>0</v>
      </c>
      <c r="AU55" s="119">
        <f t="shared" si="32"/>
        <v>0</v>
      </c>
      <c r="AV55" s="119">
        <f t="shared" si="33"/>
        <v>0</v>
      </c>
      <c r="AW55" s="119">
        <f t="shared" si="34"/>
        <v>0</v>
      </c>
      <c r="AX55" s="119">
        <f t="shared" si="35"/>
        <v>0</v>
      </c>
      <c r="AY55" s="119">
        <f>IF($C$17="SI",((C55*'Motore 2023'!$B$35) + (D55*'Motore 2022_'!$B$35)),0)</f>
        <v>0</v>
      </c>
      <c r="AZ55" s="119">
        <f t="shared" si="36"/>
        <v>0</v>
      </c>
      <c r="BA55" s="120">
        <f>IF($C$17="SI",(((C55*'Motore 2023'!$B$38))+((D55*'Motore 2022_'!$B$38))),0)</f>
        <v>0</v>
      </c>
      <c r="BB55" s="119">
        <f t="shared" si="37"/>
        <v>0</v>
      </c>
      <c r="BC55" s="121">
        <f t="shared" si="38"/>
        <v>0</v>
      </c>
      <c r="BD55" s="122">
        <f t="shared" si="39"/>
        <v>0</v>
      </c>
      <c r="BE55" s="122">
        <f>IF($C$17="SI",(C55*3*('Motore 2023'!$B$41+'Motore 2023'!$B$42+'Motore 2023'!$B$43+'Motore 2023'!$B$44)),(C55*1*('Motore 2023'!$B$41+'Motore 2023'!$B$42+'Motore 2023'!$B$43+'Motore 2023'!$B$44)))</f>
        <v>0</v>
      </c>
      <c r="BF55" s="122">
        <f>IF($C$17="SI",(D55*3*('Motore 2022_'!$B$41+'Motore 2022_'!$B$42+'Motore 2022_'!$B$43+'Motore 2022_'!$B$44)),(D55*1*('Motore 2022_'!$B$41+'Motore 2022_'!$B$42+'Motore 2022_'!$B$43+'Motore 2022_'!$B$44)))</f>
        <v>0</v>
      </c>
      <c r="BG55" s="122">
        <f>IF($C$17="SI",(C55*3*('Motore 2023'!$B$41+'Motore 2023'!$B$42+'Motore 2023'!$B$43+'Motore 2023'!$B$44))+((C55*3*('Motore 2023'!$B$41+'Motore 2023'!$B$42+'Motore 2023'!$B$43+'Motore 2023'!$B$44))*10%),(C55*1*('Motore 2023'!$B$41+'Motore 2023'!$B$42+'Motore 2023'!$B$43+'Motore 2023'!$B$44))+((C55*1*('Motore 2023'!$B$41+'Motore 2023'!$B$42+'Motore 2023'!$B$43+'Motore 2023'!$B$44))*10%))</f>
        <v>0</v>
      </c>
      <c r="BH55" s="122">
        <f>IF($C$17="SI",(D55*3*('Motore 2022_'!$B$41+'Motore 2022_'!$B$42+'Motore 2022_'!$D$43+'Motore 2022_'!$B$44))+((D55*3*('Motore 2022_'!$B$41+'Motore 2022_'!$B$42+'Motore 2022_'!$D$43+'Motore 2022_'!$B$44))*10%),(D55*1*('Motore 2022_'!$B$41+'Motore 2022_'!$B$42+'Motore 2022_'!$D$43+'Motore 2022_'!$B$44))+((D55*1*('Motore 2022_'!$B$41+'Motore 2022_'!$B$42+'Motore 2022_'!$D$43+'Motore 2022_'!$B$44))*10%))</f>
        <v>0</v>
      </c>
      <c r="BI55" s="122">
        <f t="shared" si="40"/>
        <v>0</v>
      </c>
      <c r="BJ55" s="123">
        <f t="shared" si="41"/>
        <v>0</v>
      </c>
      <c r="BK55" s="123">
        <f>IF(I55&lt;&gt;0,IF($C$17="SI",((('Motore 2023'!$B$47+'Motore 2023'!$B$50+'Motore 2023'!$B$53)/365)*$D$14)+(((('Motore 2023'!$B$47+'Motore 2023'!$B$50+'Motore 2022_'!$B$53)/365)*$D$14)*10%),(('Motore 2023'!$B$53/365)*$D$14)+(('Motore 2023'!$B$53/365)*$D$14)*10%),0)</f>
        <v>0</v>
      </c>
      <c r="BL55" s="123">
        <f>IF(I55&lt;&gt;0,IF($C$17="SI",((('Motore 2022_'!$B$47+'Motore 2022_'!$B$50+'Motore 2022_'!$B$53)/365)*$D$13)+(((('Motore 2022_'!$B$47+'Motore 2022_'!$B$50+'Motore 2022_'!$B$53)/365)*$D$13)*10%),(('Motore 2022_'!$B$53/365)*$D$13)+(('Motore 2022_'!$B$53/365)*$D$13)*10%),0)</f>
        <v>0</v>
      </c>
      <c r="BM55" s="123">
        <f>IF(I55&lt;&gt;0,IF($C$17="SI",((('Motore 2023'!$B$47+'Motore 2023'!$B$50+'Motore 2023'!$B$53)/365)*$D$14),(('Motore 2023'!$B$53/365)*$D$14)),0)</f>
        <v>0</v>
      </c>
      <c r="BN55" s="123">
        <f>IF(I55&lt;&gt;0,IF($C$17="SI",((('Motore 2022_'!$B$47+'Motore 2022_'!$B$50+'Motore 2022_'!$B$53)/365)*$D$13),(('Motore 2022_'!$B$53/365)*$D$13)),0)</f>
        <v>0</v>
      </c>
      <c r="BO55" s="122">
        <f t="shared" si="42"/>
        <v>0</v>
      </c>
      <c r="BP55" s="124">
        <f t="shared" si="43"/>
        <v>0</v>
      </c>
      <c r="BQ55" s="42"/>
    </row>
    <row r="56" spans="1:69" x14ac:dyDescent="0.3">
      <c r="A56" s="66" t="s">
        <v>28</v>
      </c>
      <c r="B56" s="51">
        <v>0</v>
      </c>
      <c r="C56" s="51">
        <v>0</v>
      </c>
      <c r="D56" s="51">
        <v>0</v>
      </c>
      <c r="E56" s="51">
        <f t="shared" si="9"/>
        <v>4</v>
      </c>
      <c r="F56" s="51">
        <f t="shared" si="10"/>
        <v>0</v>
      </c>
      <c r="G56" s="55" t="s">
        <v>8</v>
      </c>
      <c r="H56" s="63">
        <f t="shared" si="11"/>
        <v>0</v>
      </c>
      <c r="I56" s="63">
        <f t="shared" si="12"/>
        <v>0</v>
      </c>
      <c r="J56" s="64">
        <f t="shared" si="13"/>
        <v>0</v>
      </c>
      <c r="K56" s="65">
        <f t="shared" si="14"/>
        <v>0</v>
      </c>
      <c r="L56" s="65">
        <f t="shared" si="15"/>
        <v>0</v>
      </c>
      <c r="M56" s="65">
        <f t="shared" si="16"/>
        <v>0</v>
      </c>
      <c r="N56" s="107">
        <f>IF(L56&lt;'Motore 2023'!$H$28,Ripartizione!L56,'Motore 2023'!$H$28)</f>
        <v>0</v>
      </c>
      <c r="O56" s="107">
        <f>IF(M56&lt;'Motore 2022_'!$H$28,Ripartizione!M56,'Motore 2022_'!$H$28)</f>
        <v>0</v>
      </c>
      <c r="P56" s="107">
        <f t="shared" si="17"/>
        <v>0</v>
      </c>
      <c r="Q56" s="107">
        <f t="shared" si="18"/>
        <v>0</v>
      </c>
      <c r="R56" s="107">
        <f>ROUND(P56*'Motore 2023'!$E$28,2)</f>
        <v>0</v>
      </c>
      <c r="S56" s="107">
        <f>ROUND(Q56*'Motore 2022_'!$E$28,2)</f>
        <v>0</v>
      </c>
      <c r="T56" s="107">
        <f>IF((L56-N56)&lt;'Motore 2023'!$H$29,(L56-N56),'Motore 2023'!$H$29)</f>
        <v>0</v>
      </c>
      <c r="U56" s="107">
        <f>IF((M56-O56)&lt;'Motore 2022_'!$H$29,(M56-O56),'Motore 2022_'!$H$29)</f>
        <v>0</v>
      </c>
      <c r="V56" s="107">
        <f t="shared" si="19"/>
        <v>0</v>
      </c>
      <c r="W56" s="107">
        <f t="shared" si="20"/>
        <v>0</v>
      </c>
      <c r="X56" s="107">
        <f>ROUND(V56*'Motore 2023'!$E$29,2)</f>
        <v>0</v>
      </c>
      <c r="Y56" s="107">
        <f>ROUND(W56*'Motore 2022_'!$E$29,2)</f>
        <v>0</v>
      </c>
      <c r="Z56" s="107">
        <f>IF(L56-N56-T56&lt;'Motore 2023'!$H$30,(Ripartizione!L56-Ripartizione!N56-Ripartizione!T56),'Motore 2023'!$H$30)</f>
        <v>0</v>
      </c>
      <c r="AA56" s="107">
        <f>IF(M56-O56-U56&lt;'Motore 2022_'!$H$30,(Ripartizione!M56-Ripartizione!O56-Ripartizione!U56),'Motore 2022_'!$H$30)</f>
        <v>0</v>
      </c>
      <c r="AB56" s="107">
        <f t="shared" si="21"/>
        <v>0</v>
      </c>
      <c r="AC56" s="107">
        <f t="shared" si="22"/>
        <v>0</v>
      </c>
      <c r="AD56" s="107">
        <f>ROUND(AB56*'Motore 2023'!$E$30,2)</f>
        <v>0</v>
      </c>
      <c r="AE56" s="107">
        <f>ROUND(AC56*'Motore 2022_'!$E$30,2)</f>
        <v>0</v>
      </c>
      <c r="AF56" s="107">
        <f>IF((L56-N56-T56-Z56)&lt;'Motore 2023'!$H$31, (L56-N56-T56-Z56),'Motore 2023'!$H$31)</f>
        <v>0</v>
      </c>
      <c r="AG56" s="107">
        <f>IF((M56-O56-U56-AA56)&lt;'Motore 2022_'!$H$31, (M56-O56-U56-AA56),'Motore 2022_'!$H$31)</f>
        <v>0</v>
      </c>
      <c r="AH56" s="107">
        <f t="shared" si="23"/>
        <v>0</v>
      </c>
      <c r="AI56" s="107">
        <f t="shared" si="24"/>
        <v>0</v>
      </c>
      <c r="AJ56" s="107">
        <f>ROUND(AH56*'Motore 2023'!$E$31,2)</f>
        <v>0</v>
      </c>
      <c r="AK56" s="107">
        <f>ROUND(AI56*'Motore 2022_'!$E$31,2)</f>
        <v>0</v>
      </c>
      <c r="AL56" s="107">
        <f t="shared" si="25"/>
        <v>0</v>
      </c>
      <c r="AM56" s="107">
        <f t="shared" si="26"/>
        <v>0</v>
      </c>
      <c r="AN56" s="107">
        <f t="shared" si="27"/>
        <v>0</v>
      </c>
      <c r="AO56" s="107">
        <f t="shared" si="28"/>
        <v>0</v>
      </c>
      <c r="AP56" s="107">
        <f>ROUND(AN56*'Motore 2023'!$E$32,2)</f>
        <v>0</v>
      </c>
      <c r="AQ56" s="107">
        <f>ROUND(AO56*'Motore 2022_'!$E$32,2)</f>
        <v>0</v>
      </c>
      <c r="AR56" s="118">
        <f t="shared" si="29"/>
        <v>0</v>
      </c>
      <c r="AS56" s="119">
        <f t="shared" si="30"/>
        <v>0</v>
      </c>
      <c r="AT56" s="119">
        <f t="shared" si="31"/>
        <v>0</v>
      </c>
      <c r="AU56" s="119">
        <f t="shared" si="32"/>
        <v>0</v>
      </c>
      <c r="AV56" s="119">
        <f t="shared" si="33"/>
        <v>0</v>
      </c>
      <c r="AW56" s="119">
        <f t="shared" si="34"/>
        <v>0</v>
      </c>
      <c r="AX56" s="119">
        <f t="shared" si="35"/>
        <v>0</v>
      </c>
      <c r="AY56" s="119">
        <f>IF($C$17="SI",((C56*'Motore 2023'!$B$35) + (D56*'Motore 2022_'!$B$35)),0)</f>
        <v>0</v>
      </c>
      <c r="AZ56" s="119">
        <f t="shared" si="36"/>
        <v>0</v>
      </c>
      <c r="BA56" s="120">
        <f>IF($C$17="SI",(((C56*'Motore 2023'!$B$38))+((D56*'Motore 2022_'!$B$38))),0)</f>
        <v>0</v>
      </c>
      <c r="BB56" s="119">
        <f t="shared" si="37"/>
        <v>0</v>
      </c>
      <c r="BC56" s="121">
        <f t="shared" si="38"/>
        <v>0</v>
      </c>
      <c r="BD56" s="122">
        <f t="shared" si="39"/>
        <v>0</v>
      </c>
      <c r="BE56" s="122">
        <f>IF($C$17="SI",(C56*3*('Motore 2023'!$B$41+'Motore 2023'!$B$42+'Motore 2023'!$B$43+'Motore 2023'!$B$44)),(C56*1*('Motore 2023'!$B$41+'Motore 2023'!$B$42+'Motore 2023'!$B$43+'Motore 2023'!$B$44)))</f>
        <v>0</v>
      </c>
      <c r="BF56" s="122">
        <f>IF($C$17="SI",(D56*3*('Motore 2022_'!$B$41+'Motore 2022_'!$B$42+'Motore 2022_'!$B$43+'Motore 2022_'!$B$44)),(D56*1*('Motore 2022_'!$B$41+'Motore 2022_'!$B$42+'Motore 2022_'!$B$43+'Motore 2022_'!$B$44)))</f>
        <v>0</v>
      </c>
      <c r="BG56" s="122">
        <f>IF($C$17="SI",(C56*3*('Motore 2023'!$B$41+'Motore 2023'!$B$42+'Motore 2023'!$B$43+'Motore 2023'!$B$44))+((C56*3*('Motore 2023'!$B$41+'Motore 2023'!$B$42+'Motore 2023'!$B$43+'Motore 2023'!$B$44))*10%),(C56*1*('Motore 2023'!$B$41+'Motore 2023'!$B$42+'Motore 2023'!$B$43+'Motore 2023'!$B$44))+((C56*1*('Motore 2023'!$B$41+'Motore 2023'!$B$42+'Motore 2023'!$B$43+'Motore 2023'!$B$44))*10%))</f>
        <v>0</v>
      </c>
      <c r="BH56" s="122">
        <f>IF($C$17="SI",(D56*3*('Motore 2022_'!$B$41+'Motore 2022_'!$B$42+'Motore 2022_'!$D$43+'Motore 2022_'!$B$44))+((D56*3*('Motore 2022_'!$B$41+'Motore 2022_'!$B$42+'Motore 2022_'!$D$43+'Motore 2022_'!$B$44))*10%),(D56*1*('Motore 2022_'!$B$41+'Motore 2022_'!$B$42+'Motore 2022_'!$D$43+'Motore 2022_'!$B$44))+((D56*1*('Motore 2022_'!$B$41+'Motore 2022_'!$B$42+'Motore 2022_'!$D$43+'Motore 2022_'!$B$44))*10%))</f>
        <v>0</v>
      </c>
      <c r="BI56" s="122">
        <f t="shared" si="40"/>
        <v>0</v>
      </c>
      <c r="BJ56" s="123">
        <f t="shared" si="41"/>
        <v>0</v>
      </c>
      <c r="BK56" s="123">
        <f>IF(I56&lt;&gt;0,IF($C$17="SI",((('Motore 2023'!$B$47+'Motore 2023'!$B$50+'Motore 2023'!$B$53)/365)*$D$14)+(((('Motore 2023'!$B$47+'Motore 2023'!$B$50+'Motore 2022_'!$B$53)/365)*$D$14)*10%),(('Motore 2023'!$B$53/365)*$D$14)+(('Motore 2023'!$B$53/365)*$D$14)*10%),0)</f>
        <v>0</v>
      </c>
      <c r="BL56" s="123">
        <f>IF(I56&lt;&gt;0,IF($C$17="SI",((('Motore 2022_'!$B$47+'Motore 2022_'!$B$50+'Motore 2022_'!$B$53)/365)*$D$13)+(((('Motore 2022_'!$B$47+'Motore 2022_'!$B$50+'Motore 2022_'!$B$53)/365)*$D$13)*10%),(('Motore 2022_'!$B$53/365)*$D$13)+(('Motore 2022_'!$B$53/365)*$D$13)*10%),0)</f>
        <v>0</v>
      </c>
      <c r="BM56" s="123">
        <f>IF(I56&lt;&gt;0,IF($C$17="SI",((('Motore 2023'!$B$47+'Motore 2023'!$B$50+'Motore 2023'!$B$53)/365)*$D$14),(('Motore 2023'!$B$53/365)*$D$14)),0)</f>
        <v>0</v>
      </c>
      <c r="BN56" s="123">
        <f>IF(I56&lt;&gt;0,IF($C$17="SI",((('Motore 2022_'!$B$47+'Motore 2022_'!$B$50+'Motore 2022_'!$B$53)/365)*$D$13),(('Motore 2022_'!$B$53/365)*$D$13)),0)</f>
        <v>0</v>
      </c>
      <c r="BO56" s="122">
        <f t="shared" si="42"/>
        <v>0</v>
      </c>
      <c r="BP56" s="124">
        <f t="shared" si="43"/>
        <v>0</v>
      </c>
      <c r="BQ56" s="42"/>
    </row>
    <row r="57" spans="1:69" x14ac:dyDescent="0.3">
      <c r="A57" s="66" t="s">
        <v>29</v>
      </c>
      <c r="B57" s="51">
        <v>0</v>
      </c>
      <c r="C57" s="51">
        <v>0</v>
      </c>
      <c r="D57" s="51">
        <v>0</v>
      </c>
      <c r="E57" s="51">
        <f t="shared" si="9"/>
        <v>4</v>
      </c>
      <c r="F57" s="51">
        <f t="shared" si="10"/>
        <v>0</v>
      </c>
      <c r="G57" s="55" t="s">
        <v>8</v>
      </c>
      <c r="H57" s="63">
        <f t="shared" si="11"/>
        <v>0</v>
      </c>
      <c r="I57" s="63">
        <f t="shared" si="12"/>
        <v>0</v>
      </c>
      <c r="J57" s="64">
        <f t="shared" si="13"/>
        <v>0</v>
      </c>
      <c r="K57" s="65">
        <f t="shared" si="14"/>
        <v>0</v>
      </c>
      <c r="L57" s="65">
        <f t="shared" si="15"/>
        <v>0</v>
      </c>
      <c r="M57" s="65">
        <f t="shared" si="16"/>
        <v>0</v>
      </c>
      <c r="N57" s="107">
        <f>IF(L57&lt;'Motore 2023'!$H$28,Ripartizione!L57,'Motore 2023'!$H$28)</f>
        <v>0</v>
      </c>
      <c r="O57" s="107">
        <f>IF(M57&lt;'Motore 2022_'!$H$28,Ripartizione!M57,'Motore 2022_'!$H$28)</f>
        <v>0</v>
      </c>
      <c r="P57" s="107">
        <f t="shared" si="17"/>
        <v>0</v>
      </c>
      <c r="Q57" s="107">
        <f t="shared" si="18"/>
        <v>0</v>
      </c>
      <c r="R57" s="107">
        <f>ROUND(P57*'Motore 2023'!$E$28,2)</f>
        <v>0</v>
      </c>
      <c r="S57" s="107">
        <f>ROUND(Q57*'Motore 2022_'!$E$28,2)</f>
        <v>0</v>
      </c>
      <c r="T57" s="107">
        <f>IF((L57-N57)&lt;'Motore 2023'!$H$29,(L57-N57),'Motore 2023'!$H$29)</f>
        <v>0</v>
      </c>
      <c r="U57" s="107">
        <f>IF((M57-O57)&lt;'Motore 2022_'!$H$29,(M57-O57),'Motore 2022_'!$H$29)</f>
        <v>0</v>
      </c>
      <c r="V57" s="107">
        <f t="shared" si="19"/>
        <v>0</v>
      </c>
      <c r="W57" s="107">
        <f t="shared" si="20"/>
        <v>0</v>
      </c>
      <c r="X57" s="107">
        <f>ROUND(V57*'Motore 2023'!$E$29,2)</f>
        <v>0</v>
      </c>
      <c r="Y57" s="107">
        <f>ROUND(W57*'Motore 2022_'!$E$29,2)</f>
        <v>0</v>
      </c>
      <c r="Z57" s="107">
        <f>IF(L57-N57-T57&lt;'Motore 2023'!$H$30,(Ripartizione!L57-Ripartizione!N57-Ripartizione!T57),'Motore 2023'!$H$30)</f>
        <v>0</v>
      </c>
      <c r="AA57" s="107">
        <f>IF(M57-O57-U57&lt;'Motore 2022_'!$H$30,(Ripartizione!M57-Ripartizione!O57-Ripartizione!U57),'Motore 2022_'!$H$30)</f>
        <v>0</v>
      </c>
      <c r="AB57" s="107">
        <f t="shared" si="21"/>
        <v>0</v>
      </c>
      <c r="AC57" s="107">
        <f t="shared" si="22"/>
        <v>0</v>
      </c>
      <c r="AD57" s="107">
        <f>ROUND(AB57*'Motore 2023'!$E$30,2)</f>
        <v>0</v>
      </c>
      <c r="AE57" s="107">
        <f>ROUND(AC57*'Motore 2022_'!$E$30,2)</f>
        <v>0</v>
      </c>
      <c r="AF57" s="107">
        <f>IF((L57-N57-T57-Z57)&lt;'Motore 2023'!$H$31, (L57-N57-T57-Z57),'Motore 2023'!$H$31)</f>
        <v>0</v>
      </c>
      <c r="AG57" s="107">
        <f>IF((M57-O57-U57-AA57)&lt;'Motore 2022_'!$H$31, (M57-O57-U57-AA57),'Motore 2022_'!$H$31)</f>
        <v>0</v>
      </c>
      <c r="AH57" s="107">
        <f t="shared" si="23"/>
        <v>0</v>
      </c>
      <c r="AI57" s="107">
        <f t="shared" si="24"/>
        <v>0</v>
      </c>
      <c r="AJ57" s="107">
        <f>ROUND(AH57*'Motore 2023'!$E$31,2)</f>
        <v>0</v>
      </c>
      <c r="AK57" s="107">
        <f>ROUND(AI57*'Motore 2022_'!$E$31,2)</f>
        <v>0</v>
      </c>
      <c r="AL57" s="107">
        <f t="shared" si="25"/>
        <v>0</v>
      </c>
      <c r="AM57" s="107">
        <f t="shared" si="26"/>
        <v>0</v>
      </c>
      <c r="AN57" s="107">
        <f t="shared" si="27"/>
        <v>0</v>
      </c>
      <c r="AO57" s="107">
        <f t="shared" si="28"/>
        <v>0</v>
      </c>
      <c r="AP57" s="107">
        <f>ROUND(AN57*'Motore 2023'!$E$32,2)</f>
        <v>0</v>
      </c>
      <c r="AQ57" s="107">
        <f>ROUND(AO57*'Motore 2022_'!$E$32,2)</f>
        <v>0</v>
      </c>
      <c r="AR57" s="118">
        <f t="shared" si="29"/>
        <v>0</v>
      </c>
      <c r="AS57" s="119">
        <f t="shared" si="30"/>
        <v>0</v>
      </c>
      <c r="AT57" s="119">
        <f t="shared" si="31"/>
        <v>0</v>
      </c>
      <c r="AU57" s="119">
        <f t="shared" si="32"/>
        <v>0</v>
      </c>
      <c r="AV57" s="119">
        <f t="shared" si="33"/>
        <v>0</v>
      </c>
      <c r="AW57" s="119">
        <f t="shared" si="34"/>
        <v>0</v>
      </c>
      <c r="AX57" s="119">
        <f t="shared" si="35"/>
        <v>0</v>
      </c>
      <c r="AY57" s="119">
        <f>IF($C$17="SI",((C57*'Motore 2023'!$B$35) + (D57*'Motore 2022_'!$B$35)),0)</f>
        <v>0</v>
      </c>
      <c r="AZ57" s="119">
        <f t="shared" si="36"/>
        <v>0</v>
      </c>
      <c r="BA57" s="120">
        <f>IF($C$17="SI",(((C57*'Motore 2023'!$B$38))+((D57*'Motore 2022_'!$B$38))),0)</f>
        <v>0</v>
      </c>
      <c r="BB57" s="119">
        <f t="shared" si="37"/>
        <v>0</v>
      </c>
      <c r="BC57" s="121">
        <f t="shared" si="38"/>
        <v>0</v>
      </c>
      <c r="BD57" s="122">
        <f t="shared" si="39"/>
        <v>0</v>
      </c>
      <c r="BE57" s="122">
        <f>IF($C$17="SI",(C57*3*('Motore 2023'!$B$41+'Motore 2023'!$B$42+'Motore 2023'!$B$43+'Motore 2023'!$B$44)),(C57*1*('Motore 2023'!$B$41+'Motore 2023'!$B$42+'Motore 2023'!$B$43+'Motore 2023'!$B$44)))</f>
        <v>0</v>
      </c>
      <c r="BF57" s="122">
        <f>IF($C$17="SI",(D57*3*('Motore 2022_'!$B$41+'Motore 2022_'!$B$42+'Motore 2022_'!$B$43+'Motore 2022_'!$B$44)),(D57*1*('Motore 2022_'!$B$41+'Motore 2022_'!$B$42+'Motore 2022_'!$B$43+'Motore 2022_'!$B$44)))</f>
        <v>0</v>
      </c>
      <c r="BG57" s="122">
        <f>IF($C$17="SI",(C57*3*('Motore 2023'!$B$41+'Motore 2023'!$B$42+'Motore 2023'!$B$43+'Motore 2023'!$B$44))+((C57*3*('Motore 2023'!$B$41+'Motore 2023'!$B$42+'Motore 2023'!$B$43+'Motore 2023'!$B$44))*10%),(C57*1*('Motore 2023'!$B$41+'Motore 2023'!$B$42+'Motore 2023'!$B$43+'Motore 2023'!$B$44))+((C57*1*('Motore 2023'!$B$41+'Motore 2023'!$B$42+'Motore 2023'!$B$43+'Motore 2023'!$B$44))*10%))</f>
        <v>0</v>
      </c>
      <c r="BH57" s="122">
        <f>IF($C$17="SI",(D57*3*('Motore 2022_'!$B$41+'Motore 2022_'!$B$42+'Motore 2022_'!$D$43+'Motore 2022_'!$B$44))+((D57*3*('Motore 2022_'!$B$41+'Motore 2022_'!$B$42+'Motore 2022_'!$D$43+'Motore 2022_'!$B$44))*10%),(D57*1*('Motore 2022_'!$B$41+'Motore 2022_'!$B$42+'Motore 2022_'!$D$43+'Motore 2022_'!$B$44))+((D57*1*('Motore 2022_'!$B$41+'Motore 2022_'!$B$42+'Motore 2022_'!$D$43+'Motore 2022_'!$B$44))*10%))</f>
        <v>0</v>
      </c>
      <c r="BI57" s="122">
        <f t="shared" si="40"/>
        <v>0</v>
      </c>
      <c r="BJ57" s="123">
        <f t="shared" si="41"/>
        <v>0</v>
      </c>
      <c r="BK57" s="123">
        <f>IF(I57&lt;&gt;0,IF($C$17="SI",((('Motore 2023'!$B$47+'Motore 2023'!$B$50+'Motore 2023'!$B$53)/365)*$D$14)+(((('Motore 2023'!$B$47+'Motore 2023'!$B$50+'Motore 2022_'!$B$53)/365)*$D$14)*10%),(('Motore 2023'!$B$53/365)*$D$14)+(('Motore 2023'!$B$53/365)*$D$14)*10%),0)</f>
        <v>0</v>
      </c>
      <c r="BL57" s="123">
        <f>IF(I57&lt;&gt;0,IF($C$17="SI",((('Motore 2022_'!$B$47+'Motore 2022_'!$B$50+'Motore 2022_'!$B$53)/365)*$D$13)+(((('Motore 2022_'!$B$47+'Motore 2022_'!$B$50+'Motore 2022_'!$B$53)/365)*$D$13)*10%),(('Motore 2022_'!$B$53/365)*$D$13)+(('Motore 2022_'!$B$53/365)*$D$13)*10%),0)</f>
        <v>0</v>
      </c>
      <c r="BM57" s="123">
        <f>IF(I57&lt;&gt;0,IF($C$17="SI",((('Motore 2023'!$B$47+'Motore 2023'!$B$50+'Motore 2023'!$B$53)/365)*$D$14),(('Motore 2023'!$B$53/365)*$D$14)),0)</f>
        <v>0</v>
      </c>
      <c r="BN57" s="123">
        <f>IF(I57&lt;&gt;0,IF($C$17="SI",((('Motore 2022_'!$B$47+'Motore 2022_'!$B$50+'Motore 2022_'!$B$53)/365)*$D$13),(('Motore 2022_'!$B$53/365)*$D$13)),0)</f>
        <v>0</v>
      </c>
      <c r="BO57" s="122">
        <f t="shared" si="42"/>
        <v>0</v>
      </c>
      <c r="BP57" s="124">
        <f t="shared" si="43"/>
        <v>0</v>
      </c>
      <c r="BQ57" s="42"/>
    </row>
    <row r="58" spans="1:69" x14ac:dyDescent="0.3">
      <c r="A58" s="66" t="s">
        <v>30</v>
      </c>
      <c r="B58" s="51">
        <v>0</v>
      </c>
      <c r="C58" s="51">
        <v>0</v>
      </c>
      <c r="D58" s="51">
        <v>0</v>
      </c>
      <c r="E58" s="51">
        <f t="shared" si="9"/>
        <v>4</v>
      </c>
      <c r="F58" s="51">
        <f t="shared" si="10"/>
        <v>0</v>
      </c>
      <c r="G58" s="55" t="s">
        <v>8</v>
      </c>
      <c r="H58" s="63">
        <f t="shared" si="11"/>
        <v>0</v>
      </c>
      <c r="I58" s="63">
        <f t="shared" si="12"/>
        <v>0</v>
      </c>
      <c r="J58" s="64">
        <f t="shared" si="13"/>
        <v>0</v>
      </c>
      <c r="K58" s="65">
        <f t="shared" si="14"/>
        <v>0</v>
      </c>
      <c r="L58" s="65">
        <f t="shared" si="15"/>
        <v>0</v>
      </c>
      <c r="M58" s="65">
        <f t="shared" si="16"/>
        <v>0</v>
      </c>
      <c r="N58" s="107">
        <f>IF(L58&lt;'Motore 2023'!$H$28,Ripartizione!L58,'Motore 2023'!$H$28)</f>
        <v>0</v>
      </c>
      <c r="O58" s="107">
        <f>IF(M58&lt;'Motore 2022_'!$H$28,Ripartizione!M58,'Motore 2022_'!$H$28)</f>
        <v>0</v>
      </c>
      <c r="P58" s="107">
        <f t="shared" si="17"/>
        <v>0</v>
      </c>
      <c r="Q58" s="107">
        <f t="shared" si="18"/>
        <v>0</v>
      </c>
      <c r="R58" s="107">
        <f>ROUND(P58*'Motore 2023'!$E$28,2)</f>
        <v>0</v>
      </c>
      <c r="S58" s="107">
        <f>ROUND(Q58*'Motore 2022_'!$E$28,2)</f>
        <v>0</v>
      </c>
      <c r="T58" s="107">
        <f>IF((L58-N58)&lt;'Motore 2023'!$H$29,(L58-N58),'Motore 2023'!$H$29)</f>
        <v>0</v>
      </c>
      <c r="U58" s="107">
        <f>IF((M58-O58)&lt;'Motore 2022_'!$H$29,(M58-O58),'Motore 2022_'!$H$29)</f>
        <v>0</v>
      </c>
      <c r="V58" s="107">
        <f t="shared" si="19"/>
        <v>0</v>
      </c>
      <c r="W58" s="107">
        <f t="shared" si="20"/>
        <v>0</v>
      </c>
      <c r="X58" s="107">
        <f>ROUND(V58*'Motore 2023'!$E$29,2)</f>
        <v>0</v>
      </c>
      <c r="Y58" s="107">
        <f>ROUND(W58*'Motore 2022_'!$E$29,2)</f>
        <v>0</v>
      </c>
      <c r="Z58" s="107">
        <f>IF(L58-N58-T58&lt;'Motore 2023'!$H$30,(Ripartizione!L58-Ripartizione!N58-Ripartizione!T58),'Motore 2023'!$H$30)</f>
        <v>0</v>
      </c>
      <c r="AA58" s="107">
        <f>IF(M58-O58-U58&lt;'Motore 2022_'!$H$30,(Ripartizione!M58-Ripartizione!O58-Ripartizione!U58),'Motore 2022_'!$H$30)</f>
        <v>0</v>
      </c>
      <c r="AB58" s="107">
        <f t="shared" si="21"/>
        <v>0</v>
      </c>
      <c r="AC58" s="107">
        <f t="shared" si="22"/>
        <v>0</v>
      </c>
      <c r="AD58" s="107">
        <f>ROUND(AB58*'Motore 2023'!$E$30,2)</f>
        <v>0</v>
      </c>
      <c r="AE58" s="107">
        <f>ROUND(AC58*'Motore 2022_'!$E$30,2)</f>
        <v>0</v>
      </c>
      <c r="AF58" s="107">
        <f>IF((L58-N58-T58-Z58)&lt;'Motore 2023'!$H$31, (L58-N58-T58-Z58),'Motore 2023'!$H$31)</f>
        <v>0</v>
      </c>
      <c r="AG58" s="107">
        <f>IF((M58-O58-U58-AA58)&lt;'Motore 2022_'!$H$31, (M58-O58-U58-AA58),'Motore 2022_'!$H$31)</f>
        <v>0</v>
      </c>
      <c r="AH58" s="107">
        <f t="shared" si="23"/>
        <v>0</v>
      </c>
      <c r="AI58" s="107">
        <f t="shared" si="24"/>
        <v>0</v>
      </c>
      <c r="AJ58" s="107">
        <f>ROUND(AH58*'Motore 2023'!$E$31,2)</f>
        <v>0</v>
      </c>
      <c r="AK58" s="107">
        <f>ROUND(AI58*'Motore 2022_'!$E$31,2)</f>
        <v>0</v>
      </c>
      <c r="AL58" s="107">
        <f t="shared" si="25"/>
        <v>0</v>
      </c>
      <c r="AM58" s="107">
        <f t="shared" si="26"/>
        <v>0</v>
      </c>
      <c r="AN58" s="107">
        <f t="shared" si="27"/>
        <v>0</v>
      </c>
      <c r="AO58" s="107">
        <f t="shared" si="28"/>
        <v>0</v>
      </c>
      <c r="AP58" s="107">
        <f>ROUND(AN58*'Motore 2023'!$E$32,2)</f>
        <v>0</v>
      </c>
      <c r="AQ58" s="107">
        <f>ROUND(AO58*'Motore 2022_'!$E$32,2)</f>
        <v>0</v>
      </c>
      <c r="AR58" s="118">
        <f t="shared" si="29"/>
        <v>0</v>
      </c>
      <c r="AS58" s="119">
        <f t="shared" si="30"/>
        <v>0</v>
      </c>
      <c r="AT58" s="119">
        <f t="shared" si="31"/>
        <v>0</v>
      </c>
      <c r="AU58" s="119">
        <f t="shared" si="32"/>
        <v>0</v>
      </c>
      <c r="AV58" s="119">
        <f t="shared" si="33"/>
        <v>0</v>
      </c>
      <c r="AW58" s="119">
        <f t="shared" si="34"/>
        <v>0</v>
      </c>
      <c r="AX58" s="119">
        <f t="shared" si="35"/>
        <v>0</v>
      </c>
      <c r="AY58" s="119">
        <f>IF($C$17="SI",((C58*'Motore 2023'!$B$35) + (D58*'Motore 2022_'!$B$35)),0)</f>
        <v>0</v>
      </c>
      <c r="AZ58" s="119">
        <f t="shared" si="36"/>
        <v>0</v>
      </c>
      <c r="BA58" s="120">
        <f>IF($C$17="SI",(((C58*'Motore 2023'!$B$38))+((D58*'Motore 2022_'!$B$38))),0)</f>
        <v>0</v>
      </c>
      <c r="BB58" s="119">
        <f t="shared" si="37"/>
        <v>0</v>
      </c>
      <c r="BC58" s="121">
        <f t="shared" si="38"/>
        <v>0</v>
      </c>
      <c r="BD58" s="122">
        <f t="shared" si="39"/>
        <v>0</v>
      </c>
      <c r="BE58" s="122">
        <f>IF($C$17="SI",(C58*3*('Motore 2023'!$B$41+'Motore 2023'!$B$42+'Motore 2023'!$B$43+'Motore 2023'!$B$44)),(C58*1*('Motore 2023'!$B$41+'Motore 2023'!$B$42+'Motore 2023'!$B$43+'Motore 2023'!$B$44)))</f>
        <v>0</v>
      </c>
      <c r="BF58" s="122">
        <f>IF($C$17="SI",(D58*3*('Motore 2022_'!$B$41+'Motore 2022_'!$B$42+'Motore 2022_'!$B$43+'Motore 2022_'!$B$44)),(D58*1*('Motore 2022_'!$B$41+'Motore 2022_'!$B$42+'Motore 2022_'!$B$43+'Motore 2022_'!$B$44)))</f>
        <v>0</v>
      </c>
      <c r="BG58" s="122">
        <f>IF($C$17="SI",(C58*3*('Motore 2023'!$B$41+'Motore 2023'!$B$42+'Motore 2023'!$B$43+'Motore 2023'!$B$44))+((C58*3*('Motore 2023'!$B$41+'Motore 2023'!$B$42+'Motore 2023'!$B$43+'Motore 2023'!$B$44))*10%),(C58*1*('Motore 2023'!$B$41+'Motore 2023'!$B$42+'Motore 2023'!$B$43+'Motore 2023'!$B$44))+((C58*1*('Motore 2023'!$B$41+'Motore 2023'!$B$42+'Motore 2023'!$B$43+'Motore 2023'!$B$44))*10%))</f>
        <v>0</v>
      </c>
      <c r="BH58" s="122">
        <f>IF($C$17="SI",(D58*3*('Motore 2022_'!$B$41+'Motore 2022_'!$B$42+'Motore 2022_'!$D$43+'Motore 2022_'!$B$44))+((D58*3*('Motore 2022_'!$B$41+'Motore 2022_'!$B$42+'Motore 2022_'!$D$43+'Motore 2022_'!$B$44))*10%),(D58*1*('Motore 2022_'!$B$41+'Motore 2022_'!$B$42+'Motore 2022_'!$D$43+'Motore 2022_'!$B$44))+((D58*1*('Motore 2022_'!$B$41+'Motore 2022_'!$B$42+'Motore 2022_'!$D$43+'Motore 2022_'!$B$44))*10%))</f>
        <v>0</v>
      </c>
      <c r="BI58" s="122">
        <f t="shared" si="40"/>
        <v>0</v>
      </c>
      <c r="BJ58" s="123">
        <f t="shared" si="41"/>
        <v>0</v>
      </c>
      <c r="BK58" s="123">
        <f>IF(I58&lt;&gt;0,IF($C$17="SI",((('Motore 2023'!$B$47+'Motore 2023'!$B$50+'Motore 2023'!$B$53)/365)*$D$14)+(((('Motore 2023'!$B$47+'Motore 2023'!$B$50+'Motore 2022_'!$B$53)/365)*$D$14)*10%),(('Motore 2023'!$B$53/365)*$D$14)+(('Motore 2023'!$B$53/365)*$D$14)*10%),0)</f>
        <v>0</v>
      </c>
      <c r="BL58" s="123">
        <f>IF(I58&lt;&gt;0,IF($C$17="SI",((('Motore 2022_'!$B$47+'Motore 2022_'!$B$50+'Motore 2022_'!$B$53)/365)*$D$13)+(((('Motore 2022_'!$B$47+'Motore 2022_'!$B$50+'Motore 2022_'!$B$53)/365)*$D$13)*10%),(('Motore 2022_'!$B$53/365)*$D$13)+(('Motore 2022_'!$B$53/365)*$D$13)*10%),0)</f>
        <v>0</v>
      </c>
      <c r="BM58" s="123">
        <f>IF(I58&lt;&gt;0,IF($C$17="SI",((('Motore 2023'!$B$47+'Motore 2023'!$B$50+'Motore 2023'!$B$53)/365)*$D$14),(('Motore 2023'!$B$53/365)*$D$14)),0)</f>
        <v>0</v>
      </c>
      <c r="BN58" s="123">
        <f>IF(I58&lt;&gt;0,IF($C$17="SI",((('Motore 2022_'!$B$47+'Motore 2022_'!$B$50+'Motore 2022_'!$B$53)/365)*$D$13),(('Motore 2022_'!$B$53/365)*$D$13)),0)</f>
        <v>0</v>
      </c>
      <c r="BO58" s="122">
        <f t="shared" si="42"/>
        <v>0</v>
      </c>
      <c r="BP58" s="124">
        <f t="shared" si="43"/>
        <v>0</v>
      </c>
      <c r="BQ58" s="42"/>
    </row>
    <row r="59" spans="1:69" x14ac:dyDescent="0.3">
      <c r="A59" s="66" t="s">
        <v>31</v>
      </c>
      <c r="B59" s="51">
        <v>0</v>
      </c>
      <c r="C59" s="51">
        <v>0</v>
      </c>
      <c r="D59" s="51">
        <v>0</v>
      </c>
      <c r="E59" s="51">
        <f t="shared" si="9"/>
        <v>4</v>
      </c>
      <c r="F59" s="51">
        <f t="shared" si="10"/>
        <v>0</v>
      </c>
      <c r="G59" s="55" t="s">
        <v>8</v>
      </c>
      <c r="H59" s="63">
        <f t="shared" si="11"/>
        <v>0</v>
      </c>
      <c r="I59" s="63">
        <f t="shared" si="12"/>
        <v>0</v>
      </c>
      <c r="J59" s="64">
        <f t="shared" si="13"/>
        <v>0</v>
      </c>
      <c r="K59" s="65">
        <f t="shared" si="14"/>
        <v>0</v>
      </c>
      <c r="L59" s="65">
        <f t="shared" si="15"/>
        <v>0</v>
      </c>
      <c r="M59" s="65">
        <f t="shared" si="16"/>
        <v>0</v>
      </c>
      <c r="N59" s="107">
        <f>IF(L59&lt;'Motore 2023'!$H$28,Ripartizione!L59,'Motore 2023'!$H$28)</f>
        <v>0</v>
      </c>
      <c r="O59" s="107">
        <f>IF(M59&lt;'Motore 2022_'!$H$28,Ripartizione!M59,'Motore 2022_'!$H$28)</f>
        <v>0</v>
      </c>
      <c r="P59" s="107">
        <f t="shared" si="17"/>
        <v>0</v>
      </c>
      <c r="Q59" s="107">
        <f t="shared" si="18"/>
        <v>0</v>
      </c>
      <c r="R59" s="107">
        <f>ROUND(P59*'Motore 2023'!$E$28,2)</f>
        <v>0</v>
      </c>
      <c r="S59" s="107">
        <f>ROUND(Q59*'Motore 2022_'!$E$28,2)</f>
        <v>0</v>
      </c>
      <c r="T59" s="107">
        <f>IF((L59-N59)&lt;'Motore 2023'!$H$29,(L59-N59),'Motore 2023'!$H$29)</f>
        <v>0</v>
      </c>
      <c r="U59" s="107">
        <f>IF((M59-O59)&lt;'Motore 2022_'!$H$29,(M59-O59),'Motore 2022_'!$H$29)</f>
        <v>0</v>
      </c>
      <c r="V59" s="107">
        <f t="shared" si="19"/>
        <v>0</v>
      </c>
      <c r="W59" s="107">
        <f t="shared" si="20"/>
        <v>0</v>
      </c>
      <c r="X59" s="107">
        <f>ROUND(V59*'Motore 2023'!$E$29,2)</f>
        <v>0</v>
      </c>
      <c r="Y59" s="107">
        <f>ROUND(W59*'Motore 2022_'!$E$29,2)</f>
        <v>0</v>
      </c>
      <c r="Z59" s="107">
        <f>IF(L59-N59-T59&lt;'Motore 2023'!$H$30,(Ripartizione!L59-Ripartizione!N59-Ripartizione!T59),'Motore 2023'!$H$30)</f>
        <v>0</v>
      </c>
      <c r="AA59" s="107">
        <f>IF(M59-O59-U59&lt;'Motore 2022_'!$H$30,(Ripartizione!M59-Ripartizione!O59-Ripartizione!U59),'Motore 2022_'!$H$30)</f>
        <v>0</v>
      </c>
      <c r="AB59" s="107">
        <f t="shared" si="21"/>
        <v>0</v>
      </c>
      <c r="AC59" s="107">
        <f t="shared" si="22"/>
        <v>0</v>
      </c>
      <c r="AD59" s="107">
        <f>ROUND(AB59*'Motore 2023'!$E$30,2)</f>
        <v>0</v>
      </c>
      <c r="AE59" s="107">
        <f>ROUND(AC59*'Motore 2022_'!$E$30,2)</f>
        <v>0</v>
      </c>
      <c r="AF59" s="107">
        <f>IF((L59-N59-T59-Z59)&lt;'Motore 2023'!$H$31, (L59-N59-T59-Z59),'Motore 2023'!$H$31)</f>
        <v>0</v>
      </c>
      <c r="AG59" s="107">
        <f>IF((M59-O59-U59-AA59)&lt;'Motore 2022_'!$H$31, (M59-O59-U59-AA59),'Motore 2022_'!$H$31)</f>
        <v>0</v>
      </c>
      <c r="AH59" s="107">
        <f t="shared" si="23"/>
        <v>0</v>
      </c>
      <c r="AI59" s="107">
        <f t="shared" si="24"/>
        <v>0</v>
      </c>
      <c r="AJ59" s="107">
        <f>ROUND(AH59*'Motore 2023'!$E$31,2)</f>
        <v>0</v>
      </c>
      <c r="AK59" s="107">
        <f>ROUND(AI59*'Motore 2022_'!$E$31,2)</f>
        <v>0</v>
      </c>
      <c r="AL59" s="107">
        <f t="shared" si="25"/>
        <v>0</v>
      </c>
      <c r="AM59" s="107">
        <f t="shared" si="26"/>
        <v>0</v>
      </c>
      <c r="AN59" s="107">
        <f t="shared" si="27"/>
        <v>0</v>
      </c>
      <c r="AO59" s="107">
        <f t="shared" si="28"/>
        <v>0</v>
      </c>
      <c r="AP59" s="107">
        <f>ROUND(AN59*'Motore 2023'!$E$32,2)</f>
        <v>0</v>
      </c>
      <c r="AQ59" s="107">
        <f>ROUND(AO59*'Motore 2022_'!$E$32,2)</f>
        <v>0</v>
      </c>
      <c r="AR59" s="118">
        <f t="shared" si="29"/>
        <v>0</v>
      </c>
      <c r="AS59" s="119">
        <f t="shared" si="30"/>
        <v>0</v>
      </c>
      <c r="AT59" s="119">
        <f t="shared" si="31"/>
        <v>0</v>
      </c>
      <c r="AU59" s="119">
        <f t="shared" si="32"/>
        <v>0</v>
      </c>
      <c r="AV59" s="119">
        <f t="shared" si="33"/>
        <v>0</v>
      </c>
      <c r="AW59" s="119">
        <f t="shared" si="34"/>
        <v>0</v>
      </c>
      <c r="AX59" s="119">
        <f t="shared" si="35"/>
        <v>0</v>
      </c>
      <c r="AY59" s="119">
        <f>IF($C$17="SI",((C59*'Motore 2023'!$B$35) + (D59*'Motore 2022_'!$B$35)),0)</f>
        <v>0</v>
      </c>
      <c r="AZ59" s="119">
        <f t="shared" si="36"/>
        <v>0</v>
      </c>
      <c r="BA59" s="120">
        <f>IF($C$17="SI",(((C59*'Motore 2023'!$B$38))+((D59*'Motore 2022_'!$B$38))),0)</f>
        <v>0</v>
      </c>
      <c r="BB59" s="119">
        <f t="shared" si="37"/>
        <v>0</v>
      </c>
      <c r="BC59" s="121">
        <f t="shared" si="38"/>
        <v>0</v>
      </c>
      <c r="BD59" s="122">
        <f t="shared" si="39"/>
        <v>0</v>
      </c>
      <c r="BE59" s="122">
        <f>IF($C$17="SI",(C59*3*('Motore 2023'!$B$41+'Motore 2023'!$B$42+'Motore 2023'!$B$43+'Motore 2023'!$B$44)),(C59*1*('Motore 2023'!$B$41+'Motore 2023'!$B$42+'Motore 2023'!$B$43+'Motore 2023'!$B$44)))</f>
        <v>0</v>
      </c>
      <c r="BF59" s="122">
        <f>IF($C$17="SI",(D59*3*('Motore 2022_'!$B$41+'Motore 2022_'!$B$42+'Motore 2022_'!$B$43+'Motore 2022_'!$B$44)),(D59*1*('Motore 2022_'!$B$41+'Motore 2022_'!$B$42+'Motore 2022_'!$B$43+'Motore 2022_'!$B$44)))</f>
        <v>0</v>
      </c>
      <c r="BG59" s="122">
        <f>IF($C$17="SI",(C59*3*('Motore 2023'!$B$41+'Motore 2023'!$B$42+'Motore 2023'!$B$43+'Motore 2023'!$B$44))+((C59*3*('Motore 2023'!$B$41+'Motore 2023'!$B$42+'Motore 2023'!$B$43+'Motore 2023'!$B$44))*10%),(C59*1*('Motore 2023'!$B$41+'Motore 2023'!$B$42+'Motore 2023'!$B$43+'Motore 2023'!$B$44))+((C59*1*('Motore 2023'!$B$41+'Motore 2023'!$B$42+'Motore 2023'!$B$43+'Motore 2023'!$B$44))*10%))</f>
        <v>0</v>
      </c>
      <c r="BH59" s="122">
        <f>IF($C$17="SI",(D59*3*('Motore 2022_'!$B$41+'Motore 2022_'!$B$42+'Motore 2022_'!$D$43+'Motore 2022_'!$B$44))+((D59*3*('Motore 2022_'!$B$41+'Motore 2022_'!$B$42+'Motore 2022_'!$D$43+'Motore 2022_'!$B$44))*10%),(D59*1*('Motore 2022_'!$B$41+'Motore 2022_'!$B$42+'Motore 2022_'!$D$43+'Motore 2022_'!$B$44))+((D59*1*('Motore 2022_'!$B$41+'Motore 2022_'!$B$42+'Motore 2022_'!$D$43+'Motore 2022_'!$B$44))*10%))</f>
        <v>0</v>
      </c>
      <c r="BI59" s="122">
        <f t="shared" si="40"/>
        <v>0</v>
      </c>
      <c r="BJ59" s="123">
        <f t="shared" si="41"/>
        <v>0</v>
      </c>
      <c r="BK59" s="123">
        <f>IF(I59&lt;&gt;0,IF($C$17="SI",((('Motore 2023'!$B$47+'Motore 2023'!$B$50+'Motore 2023'!$B$53)/365)*$D$14)+(((('Motore 2023'!$B$47+'Motore 2023'!$B$50+'Motore 2022_'!$B$53)/365)*$D$14)*10%),(('Motore 2023'!$B$53/365)*$D$14)+(('Motore 2023'!$B$53/365)*$D$14)*10%),0)</f>
        <v>0</v>
      </c>
      <c r="BL59" s="123">
        <f>IF(I59&lt;&gt;0,IF($C$17="SI",((('Motore 2022_'!$B$47+'Motore 2022_'!$B$50+'Motore 2022_'!$B$53)/365)*$D$13)+(((('Motore 2022_'!$B$47+'Motore 2022_'!$B$50+'Motore 2022_'!$B$53)/365)*$D$13)*10%),(('Motore 2022_'!$B$53/365)*$D$13)+(('Motore 2022_'!$B$53/365)*$D$13)*10%),0)</f>
        <v>0</v>
      </c>
      <c r="BM59" s="123">
        <f>IF(I59&lt;&gt;0,IF($C$17="SI",((('Motore 2023'!$B$47+'Motore 2023'!$B$50+'Motore 2023'!$B$53)/365)*$D$14),(('Motore 2023'!$B$53/365)*$D$14)),0)</f>
        <v>0</v>
      </c>
      <c r="BN59" s="123">
        <f>IF(I59&lt;&gt;0,IF($C$17="SI",((('Motore 2022_'!$B$47+'Motore 2022_'!$B$50+'Motore 2022_'!$B$53)/365)*$D$13),(('Motore 2022_'!$B$53/365)*$D$13)),0)</f>
        <v>0</v>
      </c>
      <c r="BO59" s="122">
        <f t="shared" si="42"/>
        <v>0</v>
      </c>
      <c r="BP59" s="124">
        <f t="shared" si="43"/>
        <v>0</v>
      </c>
      <c r="BQ59" s="42"/>
    </row>
    <row r="60" spans="1:69" x14ac:dyDescent="0.3">
      <c r="A60" s="66" t="s">
        <v>32</v>
      </c>
      <c r="B60" s="51">
        <v>0</v>
      </c>
      <c r="C60" s="51">
        <v>0</v>
      </c>
      <c r="D60" s="51">
        <v>0</v>
      </c>
      <c r="E60" s="51">
        <f t="shared" si="9"/>
        <v>4</v>
      </c>
      <c r="F60" s="51">
        <f t="shared" si="10"/>
        <v>0</v>
      </c>
      <c r="G60" s="55" t="s">
        <v>8</v>
      </c>
      <c r="H60" s="63">
        <f t="shared" si="11"/>
        <v>0</v>
      </c>
      <c r="I60" s="63">
        <f t="shared" si="12"/>
        <v>0</v>
      </c>
      <c r="J60" s="64">
        <f t="shared" si="13"/>
        <v>0</v>
      </c>
      <c r="K60" s="65">
        <f t="shared" si="14"/>
        <v>0</v>
      </c>
      <c r="L60" s="65">
        <f t="shared" si="15"/>
        <v>0</v>
      </c>
      <c r="M60" s="65">
        <f t="shared" si="16"/>
        <v>0</v>
      </c>
      <c r="N60" s="107">
        <f>IF(L60&lt;'Motore 2023'!$H$28,Ripartizione!L60,'Motore 2023'!$H$28)</f>
        <v>0</v>
      </c>
      <c r="O60" s="107">
        <f>IF(M60&lt;'Motore 2022_'!$H$28,Ripartizione!M60,'Motore 2022_'!$H$28)</f>
        <v>0</v>
      </c>
      <c r="P60" s="107">
        <f t="shared" si="17"/>
        <v>0</v>
      </c>
      <c r="Q60" s="107">
        <f t="shared" si="18"/>
        <v>0</v>
      </c>
      <c r="R60" s="107">
        <f>ROUND(P60*'Motore 2023'!$E$28,2)</f>
        <v>0</v>
      </c>
      <c r="S60" s="107">
        <f>ROUND(Q60*'Motore 2022_'!$E$28,2)</f>
        <v>0</v>
      </c>
      <c r="T60" s="107">
        <f>IF((L60-N60)&lt;'Motore 2023'!$H$29,(L60-N60),'Motore 2023'!$H$29)</f>
        <v>0</v>
      </c>
      <c r="U60" s="107">
        <f>IF((M60-O60)&lt;'Motore 2022_'!$H$29,(M60-O60),'Motore 2022_'!$H$29)</f>
        <v>0</v>
      </c>
      <c r="V60" s="107">
        <f t="shared" si="19"/>
        <v>0</v>
      </c>
      <c r="W60" s="107">
        <f t="shared" si="20"/>
        <v>0</v>
      </c>
      <c r="X60" s="107">
        <f>ROUND(V60*'Motore 2023'!$E$29,2)</f>
        <v>0</v>
      </c>
      <c r="Y60" s="107">
        <f>ROUND(W60*'Motore 2022_'!$E$29,2)</f>
        <v>0</v>
      </c>
      <c r="Z60" s="107">
        <f>IF(L60-N60-T60&lt;'Motore 2023'!$H$30,(Ripartizione!L60-Ripartizione!N60-Ripartizione!T60),'Motore 2023'!$H$30)</f>
        <v>0</v>
      </c>
      <c r="AA60" s="107">
        <f>IF(M60-O60-U60&lt;'Motore 2022_'!$H$30,(Ripartizione!M60-Ripartizione!O60-Ripartizione!U60),'Motore 2022_'!$H$30)</f>
        <v>0</v>
      </c>
      <c r="AB60" s="107">
        <f t="shared" si="21"/>
        <v>0</v>
      </c>
      <c r="AC60" s="107">
        <f t="shared" si="22"/>
        <v>0</v>
      </c>
      <c r="AD60" s="107">
        <f>ROUND(AB60*'Motore 2023'!$E$30,2)</f>
        <v>0</v>
      </c>
      <c r="AE60" s="107">
        <f>ROUND(AC60*'Motore 2022_'!$E$30,2)</f>
        <v>0</v>
      </c>
      <c r="AF60" s="107">
        <f>IF((L60-N60-T60-Z60)&lt;'Motore 2023'!$H$31, (L60-N60-T60-Z60),'Motore 2023'!$H$31)</f>
        <v>0</v>
      </c>
      <c r="AG60" s="107">
        <f>IF((M60-O60-U60-AA60)&lt;'Motore 2022_'!$H$31, (M60-O60-U60-AA60),'Motore 2022_'!$H$31)</f>
        <v>0</v>
      </c>
      <c r="AH60" s="107">
        <f t="shared" si="23"/>
        <v>0</v>
      </c>
      <c r="AI60" s="107">
        <f t="shared" si="24"/>
        <v>0</v>
      </c>
      <c r="AJ60" s="107">
        <f>ROUND(AH60*'Motore 2023'!$E$31,2)</f>
        <v>0</v>
      </c>
      <c r="AK60" s="107">
        <f>ROUND(AI60*'Motore 2022_'!$E$31,2)</f>
        <v>0</v>
      </c>
      <c r="AL60" s="107">
        <f t="shared" si="25"/>
        <v>0</v>
      </c>
      <c r="AM60" s="107">
        <f t="shared" si="26"/>
        <v>0</v>
      </c>
      <c r="AN60" s="107">
        <f t="shared" si="27"/>
        <v>0</v>
      </c>
      <c r="AO60" s="107">
        <f t="shared" si="28"/>
        <v>0</v>
      </c>
      <c r="AP60" s="107">
        <f>ROUND(AN60*'Motore 2023'!$E$32,2)</f>
        <v>0</v>
      </c>
      <c r="AQ60" s="107">
        <f>ROUND(AO60*'Motore 2022_'!$E$32,2)</f>
        <v>0</v>
      </c>
      <c r="AR60" s="118">
        <f t="shared" si="29"/>
        <v>0</v>
      </c>
      <c r="AS60" s="119">
        <f t="shared" si="30"/>
        <v>0</v>
      </c>
      <c r="AT60" s="119">
        <f t="shared" si="31"/>
        <v>0</v>
      </c>
      <c r="AU60" s="119">
        <f t="shared" si="32"/>
        <v>0</v>
      </c>
      <c r="AV60" s="119">
        <f t="shared" si="33"/>
        <v>0</v>
      </c>
      <c r="AW60" s="119">
        <f t="shared" si="34"/>
        <v>0</v>
      </c>
      <c r="AX60" s="119">
        <f t="shared" si="35"/>
        <v>0</v>
      </c>
      <c r="AY60" s="119">
        <f>IF($C$17="SI",((C60*'Motore 2023'!$B$35) + (D60*'Motore 2022_'!$B$35)),0)</f>
        <v>0</v>
      </c>
      <c r="AZ60" s="119">
        <f t="shared" si="36"/>
        <v>0</v>
      </c>
      <c r="BA60" s="120">
        <f>IF($C$17="SI",(((C60*'Motore 2023'!$B$38))+((D60*'Motore 2022_'!$B$38))),0)</f>
        <v>0</v>
      </c>
      <c r="BB60" s="119">
        <f t="shared" si="37"/>
        <v>0</v>
      </c>
      <c r="BC60" s="121">
        <f t="shared" si="38"/>
        <v>0</v>
      </c>
      <c r="BD60" s="122">
        <f t="shared" si="39"/>
        <v>0</v>
      </c>
      <c r="BE60" s="122">
        <f>IF($C$17="SI",(C60*3*('Motore 2023'!$B$41+'Motore 2023'!$B$42+'Motore 2023'!$B$43+'Motore 2023'!$B$44)),(C60*1*('Motore 2023'!$B$41+'Motore 2023'!$B$42+'Motore 2023'!$B$43+'Motore 2023'!$B$44)))</f>
        <v>0</v>
      </c>
      <c r="BF60" s="122">
        <f>IF($C$17="SI",(D60*3*('Motore 2022_'!$B$41+'Motore 2022_'!$B$42+'Motore 2022_'!$B$43+'Motore 2022_'!$B$44)),(D60*1*('Motore 2022_'!$B$41+'Motore 2022_'!$B$42+'Motore 2022_'!$B$43+'Motore 2022_'!$B$44)))</f>
        <v>0</v>
      </c>
      <c r="BG60" s="122">
        <f>IF($C$17="SI",(C60*3*('Motore 2023'!$B$41+'Motore 2023'!$B$42+'Motore 2023'!$B$43+'Motore 2023'!$B$44))+((C60*3*('Motore 2023'!$B$41+'Motore 2023'!$B$42+'Motore 2023'!$B$43+'Motore 2023'!$B$44))*10%),(C60*1*('Motore 2023'!$B$41+'Motore 2023'!$B$42+'Motore 2023'!$B$43+'Motore 2023'!$B$44))+((C60*1*('Motore 2023'!$B$41+'Motore 2023'!$B$42+'Motore 2023'!$B$43+'Motore 2023'!$B$44))*10%))</f>
        <v>0</v>
      </c>
      <c r="BH60" s="122">
        <f>IF($C$17="SI",(D60*3*('Motore 2022_'!$B$41+'Motore 2022_'!$B$42+'Motore 2022_'!$D$43+'Motore 2022_'!$B$44))+((D60*3*('Motore 2022_'!$B$41+'Motore 2022_'!$B$42+'Motore 2022_'!$D$43+'Motore 2022_'!$B$44))*10%),(D60*1*('Motore 2022_'!$B$41+'Motore 2022_'!$B$42+'Motore 2022_'!$D$43+'Motore 2022_'!$B$44))+((D60*1*('Motore 2022_'!$B$41+'Motore 2022_'!$B$42+'Motore 2022_'!$D$43+'Motore 2022_'!$B$44))*10%))</f>
        <v>0</v>
      </c>
      <c r="BI60" s="122">
        <f t="shared" si="40"/>
        <v>0</v>
      </c>
      <c r="BJ60" s="123">
        <f t="shared" si="41"/>
        <v>0</v>
      </c>
      <c r="BK60" s="123">
        <f>IF(I60&lt;&gt;0,IF($C$17="SI",((('Motore 2023'!$B$47+'Motore 2023'!$B$50+'Motore 2023'!$B$53)/365)*$D$14)+(((('Motore 2023'!$B$47+'Motore 2023'!$B$50+'Motore 2022_'!$B$53)/365)*$D$14)*10%),(('Motore 2023'!$B$53/365)*$D$14)+(('Motore 2023'!$B$53/365)*$D$14)*10%),0)</f>
        <v>0</v>
      </c>
      <c r="BL60" s="123">
        <f>IF(I60&lt;&gt;0,IF($C$17="SI",((('Motore 2022_'!$B$47+'Motore 2022_'!$B$50+'Motore 2022_'!$B$53)/365)*$D$13)+(((('Motore 2022_'!$B$47+'Motore 2022_'!$B$50+'Motore 2022_'!$B$53)/365)*$D$13)*10%),(('Motore 2022_'!$B$53/365)*$D$13)+(('Motore 2022_'!$B$53/365)*$D$13)*10%),0)</f>
        <v>0</v>
      </c>
      <c r="BM60" s="123">
        <f>IF(I60&lt;&gt;0,IF($C$17="SI",((('Motore 2023'!$B$47+'Motore 2023'!$B$50+'Motore 2023'!$B$53)/365)*$D$14),(('Motore 2023'!$B$53/365)*$D$14)),0)</f>
        <v>0</v>
      </c>
      <c r="BN60" s="123">
        <f>IF(I60&lt;&gt;0,IF($C$17="SI",((('Motore 2022_'!$B$47+'Motore 2022_'!$B$50+'Motore 2022_'!$B$53)/365)*$D$13),(('Motore 2022_'!$B$53/365)*$D$13)),0)</f>
        <v>0</v>
      </c>
      <c r="BO60" s="122">
        <f t="shared" si="42"/>
        <v>0</v>
      </c>
      <c r="BP60" s="124">
        <f t="shared" si="43"/>
        <v>0</v>
      </c>
      <c r="BQ60" s="42"/>
    </row>
    <row r="61" spans="1:69" x14ac:dyDescent="0.3">
      <c r="A61" s="66" t="s">
        <v>101</v>
      </c>
      <c r="B61" s="51">
        <v>0</v>
      </c>
      <c r="C61" s="51">
        <v>0</v>
      </c>
      <c r="D61" s="51">
        <v>0</v>
      </c>
      <c r="E61" s="51">
        <f t="shared" si="9"/>
        <v>4</v>
      </c>
      <c r="F61" s="51">
        <f t="shared" si="10"/>
        <v>0</v>
      </c>
      <c r="G61" s="55" t="s">
        <v>8</v>
      </c>
      <c r="H61" s="63">
        <f t="shared" si="11"/>
        <v>0</v>
      </c>
      <c r="I61" s="63">
        <f t="shared" si="12"/>
        <v>0</v>
      </c>
      <c r="J61" s="64">
        <f t="shared" si="13"/>
        <v>0</v>
      </c>
      <c r="K61" s="65">
        <f t="shared" si="14"/>
        <v>0</v>
      </c>
      <c r="L61" s="65">
        <f t="shared" si="15"/>
        <v>0</v>
      </c>
      <c r="M61" s="65">
        <f t="shared" si="16"/>
        <v>0</v>
      </c>
      <c r="N61" s="107">
        <f>IF(L61&lt;'Motore 2023'!$H$28,Ripartizione!L61,'Motore 2023'!$H$28)</f>
        <v>0</v>
      </c>
      <c r="O61" s="107">
        <f>IF(M61&lt;'Motore 2022_'!$H$28,Ripartizione!M61,'Motore 2022_'!$H$28)</f>
        <v>0</v>
      </c>
      <c r="P61" s="107">
        <f t="shared" si="17"/>
        <v>0</v>
      </c>
      <c r="Q61" s="107">
        <f t="shared" si="18"/>
        <v>0</v>
      </c>
      <c r="R61" s="107">
        <f>ROUND(P61*'Motore 2023'!$E$28,2)</f>
        <v>0</v>
      </c>
      <c r="S61" s="107">
        <f>ROUND(Q61*'Motore 2022_'!$E$28,2)</f>
        <v>0</v>
      </c>
      <c r="T61" s="107">
        <f>IF((L61-N61)&lt;'Motore 2023'!$H$29,(L61-N61),'Motore 2023'!$H$29)</f>
        <v>0</v>
      </c>
      <c r="U61" s="107">
        <f>IF((M61-O61)&lt;'Motore 2022_'!$H$29,(M61-O61),'Motore 2022_'!$H$29)</f>
        <v>0</v>
      </c>
      <c r="V61" s="107">
        <f t="shared" si="19"/>
        <v>0</v>
      </c>
      <c r="W61" s="107">
        <f t="shared" si="20"/>
        <v>0</v>
      </c>
      <c r="X61" s="107">
        <f>ROUND(V61*'Motore 2023'!$E$29,2)</f>
        <v>0</v>
      </c>
      <c r="Y61" s="107">
        <f>ROUND(W61*'Motore 2022_'!$E$29,2)</f>
        <v>0</v>
      </c>
      <c r="Z61" s="107">
        <f>IF(L61-N61-T61&lt;'Motore 2023'!$H$30,(Ripartizione!L61-Ripartizione!N61-Ripartizione!T61),'Motore 2023'!$H$30)</f>
        <v>0</v>
      </c>
      <c r="AA61" s="107">
        <f>IF(M61-O61-U61&lt;'Motore 2022_'!$H$30,(Ripartizione!M61-Ripartizione!O61-Ripartizione!U61),'Motore 2022_'!$H$30)</f>
        <v>0</v>
      </c>
      <c r="AB61" s="107">
        <f t="shared" si="21"/>
        <v>0</v>
      </c>
      <c r="AC61" s="107">
        <f t="shared" si="22"/>
        <v>0</v>
      </c>
      <c r="AD61" s="107">
        <f>ROUND(AB61*'Motore 2023'!$E$30,2)</f>
        <v>0</v>
      </c>
      <c r="AE61" s="107">
        <f>ROUND(AC61*'Motore 2022_'!$E$30,2)</f>
        <v>0</v>
      </c>
      <c r="AF61" s="107">
        <f>IF((L61-N61-T61-Z61)&lt;'Motore 2023'!$H$31, (L61-N61-T61-Z61),'Motore 2023'!$H$31)</f>
        <v>0</v>
      </c>
      <c r="AG61" s="107">
        <f>IF((M61-O61-U61-AA61)&lt;'Motore 2022_'!$H$31, (M61-O61-U61-AA61),'Motore 2022_'!$H$31)</f>
        <v>0</v>
      </c>
      <c r="AH61" s="107">
        <f t="shared" si="23"/>
        <v>0</v>
      </c>
      <c r="AI61" s="107">
        <f t="shared" si="24"/>
        <v>0</v>
      </c>
      <c r="AJ61" s="107">
        <f>ROUND(AH61*'Motore 2023'!$E$31,2)</f>
        <v>0</v>
      </c>
      <c r="AK61" s="107">
        <f>ROUND(AI61*'Motore 2022_'!$E$31,2)</f>
        <v>0</v>
      </c>
      <c r="AL61" s="107">
        <f t="shared" si="25"/>
        <v>0</v>
      </c>
      <c r="AM61" s="107">
        <f t="shared" si="26"/>
        <v>0</v>
      </c>
      <c r="AN61" s="107">
        <f t="shared" si="27"/>
        <v>0</v>
      </c>
      <c r="AO61" s="107">
        <f t="shared" si="28"/>
        <v>0</v>
      </c>
      <c r="AP61" s="107">
        <f>ROUND(AN61*'Motore 2023'!$E$32,2)</f>
        <v>0</v>
      </c>
      <c r="AQ61" s="107">
        <f>ROUND(AO61*'Motore 2022_'!$E$32,2)</f>
        <v>0</v>
      </c>
      <c r="AR61" s="118">
        <f t="shared" si="29"/>
        <v>0</v>
      </c>
      <c r="AS61" s="119">
        <f t="shared" si="30"/>
        <v>0</v>
      </c>
      <c r="AT61" s="119">
        <f t="shared" si="31"/>
        <v>0</v>
      </c>
      <c r="AU61" s="119">
        <f t="shared" si="32"/>
        <v>0</v>
      </c>
      <c r="AV61" s="119">
        <f t="shared" si="33"/>
        <v>0</v>
      </c>
      <c r="AW61" s="119">
        <f t="shared" si="34"/>
        <v>0</v>
      </c>
      <c r="AX61" s="119">
        <f t="shared" si="35"/>
        <v>0</v>
      </c>
      <c r="AY61" s="119">
        <f>IF($C$17="SI",((C61*'Motore 2023'!$B$35) + (D61*'Motore 2022_'!$B$35)),0)</f>
        <v>0</v>
      </c>
      <c r="AZ61" s="119">
        <f t="shared" si="36"/>
        <v>0</v>
      </c>
      <c r="BA61" s="120">
        <f>IF($C$17="SI",(((C61*'Motore 2023'!$B$38))+((D61*'Motore 2022_'!$B$38))),0)</f>
        <v>0</v>
      </c>
      <c r="BB61" s="119">
        <f t="shared" si="37"/>
        <v>0</v>
      </c>
      <c r="BC61" s="121">
        <f t="shared" si="38"/>
        <v>0</v>
      </c>
      <c r="BD61" s="122">
        <f t="shared" si="39"/>
        <v>0</v>
      </c>
      <c r="BE61" s="122">
        <f>IF($C$17="SI",(C61*3*('Motore 2023'!$B$41+'Motore 2023'!$B$42+'Motore 2023'!$B$43+'Motore 2023'!$B$44)),(C61*1*('Motore 2023'!$B$41+'Motore 2023'!$B$42+'Motore 2023'!$B$43+'Motore 2023'!$B$44)))</f>
        <v>0</v>
      </c>
      <c r="BF61" s="122">
        <f>IF($C$17="SI",(D61*3*('Motore 2022_'!$B$41+'Motore 2022_'!$B$42+'Motore 2022_'!$B$43+'Motore 2022_'!$B$44)),(D61*1*('Motore 2022_'!$B$41+'Motore 2022_'!$B$42+'Motore 2022_'!$B$43+'Motore 2022_'!$B$44)))</f>
        <v>0</v>
      </c>
      <c r="BG61" s="122">
        <f>IF($C$17="SI",(C61*3*('Motore 2023'!$B$41+'Motore 2023'!$B$42+'Motore 2023'!$B$43+'Motore 2023'!$B$44))+((C61*3*('Motore 2023'!$B$41+'Motore 2023'!$B$42+'Motore 2023'!$B$43+'Motore 2023'!$B$44))*10%),(C61*1*('Motore 2023'!$B$41+'Motore 2023'!$B$42+'Motore 2023'!$B$43+'Motore 2023'!$B$44))+((C61*1*('Motore 2023'!$B$41+'Motore 2023'!$B$42+'Motore 2023'!$B$43+'Motore 2023'!$B$44))*10%))</f>
        <v>0</v>
      </c>
      <c r="BH61" s="122">
        <f>IF($C$17="SI",(D61*3*('Motore 2022_'!$B$41+'Motore 2022_'!$B$42+'Motore 2022_'!$D$43+'Motore 2022_'!$B$44))+((D61*3*('Motore 2022_'!$B$41+'Motore 2022_'!$B$42+'Motore 2022_'!$D$43+'Motore 2022_'!$B$44))*10%),(D61*1*('Motore 2022_'!$B$41+'Motore 2022_'!$B$42+'Motore 2022_'!$D$43+'Motore 2022_'!$B$44))+((D61*1*('Motore 2022_'!$B$41+'Motore 2022_'!$B$42+'Motore 2022_'!$D$43+'Motore 2022_'!$B$44))*10%))</f>
        <v>0</v>
      </c>
      <c r="BI61" s="122">
        <f t="shared" si="40"/>
        <v>0</v>
      </c>
      <c r="BJ61" s="123">
        <f t="shared" si="41"/>
        <v>0</v>
      </c>
      <c r="BK61" s="123">
        <f>IF(I61&lt;&gt;0,IF($C$17="SI",((('Motore 2023'!$B$47+'Motore 2023'!$B$50+'Motore 2023'!$B$53)/365)*$D$14)+(((('Motore 2023'!$B$47+'Motore 2023'!$B$50+'Motore 2022_'!$B$53)/365)*$D$14)*10%),(('Motore 2023'!$B$53/365)*$D$14)+(('Motore 2023'!$B$53/365)*$D$14)*10%),0)</f>
        <v>0</v>
      </c>
      <c r="BL61" s="123">
        <f>IF(I61&lt;&gt;0,IF($C$17="SI",((('Motore 2022_'!$B$47+'Motore 2022_'!$B$50+'Motore 2022_'!$B$53)/365)*$D$13)+(((('Motore 2022_'!$B$47+'Motore 2022_'!$B$50+'Motore 2022_'!$B$53)/365)*$D$13)*10%),(('Motore 2022_'!$B$53/365)*$D$13)+(('Motore 2022_'!$B$53/365)*$D$13)*10%),0)</f>
        <v>0</v>
      </c>
      <c r="BM61" s="123">
        <f>IF(I61&lt;&gt;0,IF($C$17="SI",((('Motore 2023'!$B$47+'Motore 2023'!$B$50+'Motore 2023'!$B$53)/365)*$D$14),(('Motore 2023'!$B$53/365)*$D$14)),0)</f>
        <v>0</v>
      </c>
      <c r="BN61" s="123">
        <f>IF(I61&lt;&gt;0,IF($C$17="SI",((('Motore 2022_'!$B$47+'Motore 2022_'!$B$50+'Motore 2022_'!$B$53)/365)*$D$13),(('Motore 2022_'!$B$53/365)*$D$13)),0)</f>
        <v>0</v>
      </c>
      <c r="BO61" s="122">
        <f t="shared" si="42"/>
        <v>0</v>
      </c>
      <c r="BP61" s="124">
        <f t="shared" si="43"/>
        <v>0</v>
      </c>
      <c r="BQ61" s="42"/>
    </row>
    <row r="62" spans="1:69" x14ac:dyDescent="0.3">
      <c r="A62" s="66" t="s">
        <v>102</v>
      </c>
      <c r="B62" s="51">
        <v>0</v>
      </c>
      <c r="C62" s="51">
        <v>0</v>
      </c>
      <c r="D62" s="51">
        <v>0</v>
      </c>
      <c r="E62" s="51">
        <f t="shared" si="9"/>
        <v>4</v>
      </c>
      <c r="F62" s="51">
        <f t="shared" si="10"/>
        <v>0</v>
      </c>
      <c r="G62" s="55" t="s">
        <v>8</v>
      </c>
      <c r="H62" s="63">
        <f t="shared" si="11"/>
        <v>0</v>
      </c>
      <c r="I62" s="63">
        <f t="shared" si="12"/>
        <v>0</v>
      </c>
      <c r="J62" s="64">
        <f t="shared" si="13"/>
        <v>0</v>
      </c>
      <c r="K62" s="65">
        <f t="shared" si="14"/>
        <v>0</v>
      </c>
      <c r="L62" s="65">
        <f t="shared" si="15"/>
        <v>0</v>
      </c>
      <c r="M62" s="65">
        <f t="shared" si="16"/>
        <v>0</v>
      </c>
      <c r="N62" s="107">
        <f>IF(L62&lt;'Motore 2023'!$H$28,Ripartizione!L62,'Motore 2023'!$H$28)</f>
        <v>0</v>
      </c>
      <c r="O62" s="107">
        <f>IF(M62&lt;'Motore 2022_'!$H$28,Ripartizione!M62,'Motore 2022_'!$H$28)</f>
        <v>0</v>
      </c>
      <c r="P62" s="107">
        <f t="shared" si="17"/>
        <v>0</v>
      </c>
      <c r="Q62" s="107">
        <f t="shared" si="18"/>
        <v>0</v>
      </c>
      <c r="R62" s="107">
        <f>ROUND(P62*'Motore 2023'!$E$28,2)</f>
        <v>0</v>
      </c>
      <c r="S62" s="107">
        <f>ROUND(Q62*'Motore 2022_'!$E$28,2)</f>
        <v>0</v>
      </c>
      <c r="T62" s="107">
        <f>IF((L62-N62)&lt;'Motore 2023'!$H$29,(L62-N62),'Motore 2023'!$H$29)</f>
        <v>0</v>
      </c>
      <c r="U62" s="107">
        <f>IF((M62-O62)&lt;'Motore 2022_'!$H$29,(M62-O62),'Motore 2022_'!$H$29)</f>
        <v>0</v>
      </c>
      <c r="V62" s="107">
        <f t="shared" si="19"/>
        <v>0</v>
      </c>
      <c r="W62" s="107">
        <f t="shared" si="20"/>
        <v>0</v>
      </c>
      <c r="X62" s="107">
        <f>ROUND(V62*'Motore 2023'!$E$29,2)</f>
        <v>0</v>
      </c>
      <c r="Y62" s="107">
        <f>ROUND(W62*'Motore 2022_'!$E$29,2)</f>
        <v>0</v>
      </c>
      <c r="Z62" s="107">
        <f>IF(L62-N62-T62&lt;'Motore 2023'!$H$30,(Ripartizione!L62-Ripartizione!N62-Ripartizione!T62),'Motore 2023'!$H$30)</f>
        <v>0</v>
      </c>
      <c r="AA62" s="107">
        <f>IF(M62-O62-U62&lt;'Motore 2022_'!$H$30,(Ripartizione!M62-Ripartizione!O62-Ripartizione!U62),'Motore 2022_'!$H$30)</f>
        <v>0</v>
      </c>
      <c r="AB62" s="107">
        <f t="shared" si="21"/>
        <v>0</v>
      </c>
      <c r="AC62" s="107">
        <f t="shared" si="22"/>
        <v>0</v>
      </c>
      <c r="AD62" s="107">
        <f>ROUND(AB62*'Motore 2023'!$E$30,2)</f>
        <v>0</v>
      </c>
      <c r="AE62" s="107">
        <f>ROUND(AC62*'Motore 2022_'!$E$30,2)</f>
        <v>0</v>
      </c>
      <c r="AF62" s="107">
        <f>IF((L62-N62-T62-Z62)&lt;'Motore 2023'!$H$31, (L62-N62-T62-Z62),'Motore 2023'!$H$31)</f>
        <v>0</v>
      </c>
      <c r="AG62" s="107">
        <f>IF((M62-O62-U62-AA62)&lt;'Motore 2022_'!$H$31, (M62-O62-U62-AA62),'Motore 2022_'!$H$31)</f>
        <v>0</v>
      </c>
      <c r="AH62" s="107">
        <f t="shared" si="23"/>
        <v>0</v>
      </c>
      <c r="AI62" s="107">
        <f t="shared" si="24"/>
        <v>0</v>
      </c>
      <c r="AJ62" s="107">
        <f>ROUND(AH62*'Motore 2023'!$E$31,2)</f>
        <v>0</v>
      </c>
      <c r="AK62" s="107">
        <f>ROUND(AI62*'Motore 2022_'!$E$31,2)</f>
        <v>0</v>
      </c>
      <c r="AL62" s="107">
        <f t="shared" si="25"/>
        <v>0</v>
      </c>
      <c r="AM62" s="107">
        <f t="shared" si="26"/>
        <v>0</v>
      </c>
      <c r="AN62" s="107">
        <f t="shared" si="27"/>
        <v>0</v>
      </c>
      <c r="AO62" s="107">
        <f t="shared" si="28"/>
        <v>0</v>
      </c>
      <c r="AP62" s="107">
        <f>ROUND(AN62*'Motore 2023'!$E$32,2)</f>
        <v>0</v>
      </c>
      <c r="AQ62" s="107">
        <f>ROUND(AO62*'Motore 2022_'!$E$32,2)</f>
        <v>0</v>
      </c>
      <c r="AR62" s="118">
        <f t="shared" si="29"/>
        <v>0</v>
      </c>
      <c r="AS62" s="119">
        <f t="shared" si="30"/>
        <v>0</v>
      </c>
      <c r="AT62" s="119">
        <f t="shared" si="31"/>
        <v>0</v>
      </c>
      <c r="AU62" s="119">
        <f t="shared" si="32"/>
        <v>0</v>
      </c>
      <c r="AV62" s="119">
        <f t="shared" si="33"/>
        <v>0</v>
      </c>
      <c r="AW62" s="119">
        <f t="shared" si="34"/>
        <v>0</v>
      </c>
      <c r="AX62" s="119">
        <f t="shared" si="35"/>
        <v>0</v>
      </c>
      <c r="AY62" s="119">
        <f>IF($C$17="SI",((C62*'Motore 2023'!$B$35) + (D62*'Motore 2022_'!$B$35)),0)</f>
        <v>0</v>
      </c>
      <c r="AZ62" s="119">
        <f t="shared" si="36"/>
        <v>0</v>
      </c>
      <c r="BA62" s="120">
        <f>IF($C$17="SI",(((C62*'Motore 2023'!$B$38))+((D62*'Motore 2022_'!$B$38))),0)</f>
        <v>0</v>
      </c>
      <c r="BB62" s="119">
        <f t="shared" si="37"/>
        <v>0</v>
      </c>
      <c r="BC62" s="121">
        <f t="shared" si="38"/>
        <v>0</v>
      </c>
      <c r="BD62" s="122">
        <f t="shared" si="39"/>
        <v>0</v>
      </c>
      <c r="BE62" s="122">
        <f>IF($C$17="SI",(C62*3*('Motore 2023'!$B$41+'Motore 2023'!$B$42+'Motore 2023'!$B$43+'Motore 2023'!$B$44)),(C62*1*('Motore 2023'!$B$41+'Motore 2023'!$B$42+'Motore 2023'!$B$43+'Motore 2023'!$B$44)))</f>
        <v>0</v>
      </c>
      <c r="BF62" s="122">
        <f>IF($C$17="SI",(D62*3*('Motore 2022_'!$B$41+'Motore 2022_'!$B$42+'Motore 2022_'!$B$43+'Motore 2022_'!$B$44)),(D62*1*('Motore 2022_'!$B$41+'Motore 2022_'!$B$42+'Motore 2022_'!$B$43+'Motore 2022_'!$B$44)))</f>
        <v>0</v>
      </c>
      <c r="BG62" s="122">
        <f>IF($C$17="SI",(C62*3*('Motore 2023'!$B$41+'Motore 2023'!$B$42+'Motore 2023'!$B$43+'Motore 2023'!$B$44))+((C62*3*('Motore 2023'!$B$41+'Motore 2023'!$B$42+'Motore 2023'!$B$43+'Motore 2023'!$B$44))*10%),(C62*1*('Motore 2023'!$B$41+'Motore 2023'!$B$42+'Motore 2023'!$B$43+'Motore 2023'!$B$44))+((C62*1*('Motore 2023'!$B$41+'Motore 2023'!$B$42+'Motore 2023'!$B$43+'Motore 2023'!$B$44))*10%))</f>
        <v>0</v>
      </c>
      <c r="BH62" s="122">
        <f>IF($C$17="SI",(D62*3*('Motore 2022_'!$B$41+'Motore 2022_'!$B$42+'Motore 2022_'!$D$43+'Motore 2022_'!$B$44))+((D62*3*('Motore 2022_'!$B$41+'Motore 2022_'!$B$42+'Motore 2022_'!$D$43+'Motore 2022_'!$B$44))*10%),(D62*1*('Motore 2022_'!$B$41+'Motore 2022_'!$B$42+'Motore 2022_'!$D$43+'Motore 2022_'!$B$44))+((D62*1*('Motore 2022_'!$B$41+'Motore 2022_'!$B$42+'Motore 2022_'!$D$43+'Motore 2022_'!$B$44))*10%))</f>
        <v>0</v>
      </c>
      <c r="BI62" s="122">
        <f t="shared" si="40"/>
        <v>0</v>
      </c>
      <c r="BJ62" s="123">
        <f t="shared" si="41"/>
        <v>0</v>
      </c>
      <c r="BK62" s="123">
        <f>IF(I62&lt;&gt;0,IF($C$17="SI",((('Motore 2023'!$B$47+'Motore 2023'!$B$50+'Motore 2023'!$B$53)/365)*$D$14)+(((('Motore 2023'!$B$47+'Motore 2023'!$B$50+'Motore 2022_'!$B$53)/365)*$D$14)*10%),(('Motore 2023'!$B$53/365)*$D$14)+(('Motore 2023'!$B$53/365)*$D$14)*10%),0)</f>
        <v>0</v>
      </c>
      <c r="BL62" s="123">
        <f>IF(I62&lt;&gt;0,IF($C$17="SI",((('Motore 2022_'!$B$47+'Motore 2022_'!$B$50+'Motore 2022_'!$B$53)/365)*$D$13)+(((('Motore 2022_'!$B$47+'Motore 2022_'!$B$50+'Motore 2022_'!$B$53)/365)*$D$13)*10%),(('Motore 2022_'!$B$53/365)*$D$13)+(('Motore 2022_'!$B$53/365)*$D$13)*10%),0)</f>
        <v>0</v>
      </c>
      <c r="BM62" s="123">
        <f>IF(I62&lt;&gt;0,IF($C$17="SI",((('Motore 2023'!$B$47+'Motore 2023'!$B$50+'Motore 2023'!$B$53)/365)*$D$14),(('Motore 2023'!$B$53/365)*$D$14)),0)</f>
        <v>0</v>
      </c>
      <c r="BN62" s="123">
        <f>IF(I62&lt;&gt;0,IF($C$17="SI",((('Motore 2022_'!$B$47+'Motore 2022_'!$B$50+'Motore 2022_'!$B$53)/365)*$D$13),(('Motore 2022_'!$B$53/365)*$D$13)),0)</f>
        <v>0</v>
      </c>
      <c r="BO62" s="122">
        <f t="shared" si="42"/>
        <v>0</v>
      </c>
      <c r="BP62" s="124">
        <f t="shared" si="43"/>
        <v>0</v>
      </c>
      <c r="BQ62" s="42"/>
    </row>
    <row r="63" spans="1:69" x14ac:dyDescent="0.3">
      <c r="A63" s="66" t="s">
        <v>103</v>
      </c>
      <c r="B63" s="51">
        <v>0</v>
      </c>
      <c r="C63" s="51">
        <v>0</v>
      </c>
      <c r="D63" s="51">
        <v>0</v>
      </c>
      <c r="E63" s="51">
        <f t="shared" si="9"/>
        <v>4</v>
      </c>
      <c r="F63" s="51">
        <f t="shared" si="10"/>
        <v>0</v>
      </c>
      <c r="G63" s="55" t="s">
        <v>8</v>
      </c>
      <c r="H63" s="63">
        <f t="shared" si="11"/>
        <v>0</v>
      </c>
      <c r="I63" s="63">
        <f t="shared" si="12"/>
        <v>0</v>
      </c>
      <c r="J63" s="64">
        <f t="shared" si="13"/>
        <v>0</v>
      </c>
      <c r="K63" s="65">
        <f t="shared" si="14"/>
        <v>0</v>
      </c>
      <c r="L63" s="65">
        <f t="shared" si="15"/>
        <v>0</v>
      </c>
      <c r="M63" s="65">
        <f t="shared" si="16"/>
        <v>0</v>
      </c>
      <c r="N63" s="107">
        <f>IF(L63&lt;'Motore 2023'!$H$28,Ripartizione!L63,'Motore 2023'!$H$28)</f>
        <v>0</v>
      </c>
      <c r="O63" s="107">
        <f>IF(M63&lt;'Motore 2022_'!$H$28,Ripartizione!M63,'Motore 2022_'!$H$28)</f>
        <v>0</v>
      </c>
      <c r="P63" s="107">
        <f t="shared" si="17"/>
        <v>0</v>
      </c>
      <c r="Q63" s="107">
        <f t="shared" si="18"/>
        <v>0</v>
      </c>
      <c r="R63" s="107">
        <f>ROUND(P63*'Motore 2023'!$E$28,2)</f>
        <v>0</v>
      </c>
      <c r="S63" s="107">
        <f>ROUND(Q63*'Motore 2022_'!$E$28,2)</f>
        <v>0</v>
      </c>
      <c r="T63" s="107">
        <f>IF((L63-N63)&lt;'Motore 2023'!$H$29,(L63-N63),'Motore 2023'!$H$29)</f>
        <v>0</v>
      </c>
      <c r="U63" s="107">
        <f>IF((M63-O63)&lt;'Motore 2022_'!$H$29,(M63-O63),'Motore 2022_'!$H$29)</f>
        <v>0</v>
      </c>
      <c r="V63" s="107">
        <f t="shared" si="19"/>
        <v>0</v>
      </c>
      <c r="W63" s="107">
        <f t="shared" si="20"/>
        <v>0</v>
      </c>
      <c r="X63" s="107">
        <f>ROUND(V63*'Motore 2023'!$E$29,2)</f>
        <v>0</v>
      </c>
      <c r="Y63" s="107">
        <f>ROUND(W63*'Motore 2022_'!$E$29,2)</f>
        <v>0</v>
      </c>
      <c r="Z63" s="107">
        <f>IF(L63-N63-T63&lt;'Motore 2023'!$H$30,(Ripartizione!L63-Ripartizione!N63-Ripartizione!T63),'Motore 2023'!$H$30)</f>
        <v>0</v>
      </c>
      <c r="AA63" s="107">
        <f>IF(M63-O63-U63&lt;'Motore 2022_'!$H$30,(Ripartizione!M63-Ripartizione!O63-Ripartizione!U63),'Motore 2022_'!$H$30)</f>
        <v>0</v>
      </c>
      <c r="AB63" s="107">
        <f t="shared" si="21"/>
        <v>0</v>
      </c>
      <c r="AC63" s="107">
        <f t="shared" si="22"/>
        <v>0</v>
      </c>
      <c r="AD63" s="107">
        <f>ROUND(AB63*'Motore 2023'!$E$30,2)</f>
        <v>0</v>
      </c>
      <c r="AE63" s="107">
        <f>ROUND(AC63*'Motore 2022_'!$E$30,2)</f>
        <v>0</v>
      </c>
      <c r="AF63" s="107">
        <f>IF((L63-N63-T63-Z63)&lt;'Motore 2023'!$H$31, (L63-N63-T63-Z63),'Motore 2023'!$H$31)</f>
        <v>0</v>
      </c>
      <c r="AG63" s="107">
        <f>IF((M63-O63-U63-AA63)&lt;'Motore 2022_'!$H$31, (M63-O63-U63-AA63),'Motore 2022_'!$H$31)</f>
        <v>0</v>
      </c>
      <c r="AH63" s="107">
        <f t="shared" si="23"/>
        <v>0</v>
      </c>
      <c r="AI63" s="107">
        <f t="shared" si="24"/>
        <v>0</v>
      </c>
      <c r="AJ63" s="107">
        <f>ROUND(AH63*'Motore 2023'!$E$31,2)</f>
        <v>0</v>
      </c>
      <c r="AK63" s="107">
        <f>ROUND(AI63*'Motore 2022_'!$E$31,2)</f>
        <v>0</v>
      </c>
      <c r="AL63" s="107">
        <f t="shared" si="25"/>
        <v>0</v>
      </c>
      <c r="AM63" s="107">
        <f t="shared" si="26"/>
        <v>0</v>
      </c>
      <c r="AN63" s="107">
        <f t="shared" si="27"/>
        <v>0</v>
      </c>
      <c r="AO63" s="107">
        <f t="shared" si="28"/>
        <v>0</v>
      </c>
      <c r="AP63" s="107">
        <f>ROUND(AN63*'Motore 2023'!$E$32,2)</f>
        <v>0</v>
      </c>
      <c r="AQ63" s="107">
        <f>ROUND(AO63*'Motore 2022_'!$E$32,2)</f>
        <v>0</v>
      </c>
      <c r="AR63" s="118">
        <f t="shared" si="29"/>
        <v>0</v>
      </c>
      <c r="AS63" s="119">
        <f t="shared" si="30"/>
        <v>0</v>
      </c>
      <c r="AT63" s="119">
        <f t="shared" si="31"/>
        <v>0</v>
      </c>
      <c r="AU63" s="119">
        <f t="shared" si="32"/>
        <v>0</v>
      </c>
      <c r="AV63" s="119">
        <f t="shared" si="33"/>
        <v>0</v>
      </c>
      <c r="AW63" s="119">
        <f t="shared" si="34"/>
        <v>0</v>
      </c>
      <c r="AX63" s="119">
        <f t="shared" si="35"/>
        <v>0</v>
      </c>
      <c r="AY63" s="119">
        <f>IF($C$17="SI",((C63*'Motore 2023'!$B$35) + (D63*'Motore 2022_'!$B$35)),0)</f>
        <v>0</v>
      </c>
      <c r="AZ63" s="119">
        <f t="shared" si="36"/>
        <v>0</v>
      </c>
      <c r="BA63" s="120">
        <f>IF($C$17="SI",(((C63*'Motore 2023'!$B$38))+((D63*'Motore 2022_'!$B$38))),0)</f>
        <v>0</v>
      </c>
      <c r="BB63" s="119">
        <f t="shared" si="37"/>
        <v>0</v>
      </c>
      <c r="BC63" s="121">
        <f t="shared" si="38"/>
        <v>0</v>
      </c>
      <c r="BD63" s="122">
        <f t="shared" si="39"/>
        <v>0</v>
      </c>
      <c r="BE63" s="122">
        <f>IF($C$17="SI",(C63*3*('Motore 2023'!$B$41+'Motore 2023'!$B$42+'Motore 2023'!$B$43+'Motore 2023'!$B$44)),(C63*1*('Motore 2023'!$B$41+'Motore 2023'!$B$42+'Motore 2023'!$B$43+'Motore 2023'!$B$44)))</f>
        <v>0</v>
      </c>
      <c r="BF63" s="122">
        <f>IF($C$17="SI",(D63*3*('Motore 2022_'!$B$41+'Motore 2022_'!$B$42+'Motore 2022_'!$B$43+'Motore 2022_'!$B$44)),(D63*1*('Motore 2022_'!$B$41+'Motore 2022_'!$B$42+'Motore 2022_'!$B$43+'Motore 2022_'!$B$44)))</f>
        <v>0</v>
      </c>
      <c r="BG63" s="122">
        <f>IF($C$17="SI",(C63*3*('Motore 2023'!$B$41+'Motore 2023'!$B$42+'Motore 2023'!$B$43+'Motore 2023'!$B$44))+((C63*3*('Motore 2023'!$B$41+'Motore 2023'!$B$42+'Motore 2023'!$B$43+'Motore 2023'!$B$44))*10%),(C63*1*('Motore 2023'!$B$41+'Motore 2023'!$B$42+'Motore 2023'!$B$43+'Motore 2023'!$B$44))+((C63*1*('Motore 2023'!$B$41+'Motore 2023'!$B$42+'Motore 2023'!$B$43+'Motore 2023'!$B$44))*10%))</f>
        <v>0</v>
      </c>
      <c r="BH63" s="122">
        <f>IF($C$17="SI",(D63*3*('Motore 2022_'!$B$41+'Motore 2022_'!$B$42+'Motore 2022_'!$D$43+'Motore 2022_'!$B$44))+((D63*3*('Motore 2022_'!$B$41+'Motore 2022_'!$B$42+'Motore 2022_'!$D$43+'Motore 2022_'!$B$44))*10%),(D63*1*('Motore 2022_'!$B$41+'Motore 2022_'!$B$42+'Motore 2022_'!$D$43+'Motore 2022_'!$B$44))+((D63*1*('Motore 2022_'!$B$41+'Motore 2022_'!$B$42+'Motore 2022_'!$D$43+'Motore 2022_'!$B$44))*10%))</f>
        <v>0</v>
      </c>
      <c r="BI63" s="122">
        <f t="shared" si="40"/>
        <v>0</v>
      </c>
      <c r="BJ63" s="123">
        <f t="shared" si="41"/>
        <v>0</v>
      </c>
      <c r="BK63" s="123">
        <f>IF(I63&lt;&gt;0,IF($C$17="SI",((('Motore 2023'!$B$47+'Motore 2023'!$B$50+'Motore 2023'!$B$53)/365)*$D$14)+(((('Motore 2023'!$B$47+'Motore 2023'!$B$50+'Motore 2022_'!$B$53)/365)*$D$14)*10%),(('Motore 2023'!$B$53/365)*$D$14)+(('Motore 2023'!$B$53/365)*$D$14)*10%),0)</f>
        <v>0</v>
      </c>
      <c r="BL63" s="123">
        <f>IF(I63&lt;&gt;0,IF($C$17="SI",((('Motore 2022_'!$B$47+'Motore 2022_'!$B$50+'Motore 2022_'!$B$53)/365)*$D$13)+(((('Motore 2022_'!$B$47+'Motore 2022_'!$B$50+'Motore 2022_'!$B$53)/365)*$D$13)*10%),(('Motore 2022_'!$B$53/365)*$D$13)+(('Motore 2022_'!$B$53/365)*$D$13)*10%),0)</f>
        <v>0</v>
      </c>
      <c r="BM63" s="123">
        <f>IF(I63&lt;&gt;0,IF($C$17="SI",((('Motore 2023'!$B$47+'Motore 2023'!$B$50+'Motore 2023'!$B$53)/365)*$D$14),(('Motore 2023'!$B$53/365)*$D$14)),0)</f>
        <v>0</v>
      </c>
      <c r="BN63" s="123">
        <f>IF(I63&lt;&gt;0,IF($C$17="SI",((('Motore 2022_'!$B$47+'Motore 2022_'!$B$50+'Motore 2022_'!$B$53)/365)*$D$13),(('Motore 2022_'!$B$53/365)*$D$13)),0)</f>
        <v>0</v>
      </c>
      <c r="BO63" s="122">
        <f t="shared" si="42"/>
        <v>0</v>
      </c>
      <c r="BP63" s="124">
        <f t="shared" si="43"/>
        <v>0</v>
      </c>
      <c r="BQ63" s="42"/>
    </row>
    <row r="64" spans="1:69" x14ac:dyDescent="0.3">
      <c r="A64" s="66" t="s">
        <v>104</v>
      </c>
      <c r="B64" s="51">
        <v>0</v>
      </c>
      <c r="C64" s="51">
        <v>0</v>
      </c>
      <c r="D64" s="51">
        <v>0</v>
      </c>
      <c r="E64" s="51">
        <f t="shared" si="9"/>
        <v>4</v>
      </c>
      <c r="F64" s="51">
        <f t="shared" si="10"/>
        <v>0</v>
      </c>
      <c r="G64" s="55" t="s">
        <v>8</v>
      </c>
      <c r="H64" s="63">
        <f t="shared" si="11"/>
        <v>0</v>
      </c>
      <c r="I64" s="63">
        <f t="shared" si="12"/>
        <v>0</v>
      </c>
      <c r="J64" s="64">
        <f t="shared" si="13"/>
        <v>0</v>
      </c>
      <c r="K64" s="65">
        <f t="shared" si="14"/>
        <v>0</v>
      </c>
      <c r="L64" s="65">
        <f t="shared" si="15"/>
        <v>0</v>
      </c>
      <c r="M64" s="65">
        <f t="shared" si="16"/>
        <v>0</v>
      </c>
      <c r="N64" s="107">
        <f>IF(L64&lt;'Motore 2023'!$H$28,Ripartizione!L64,'Motore 2023'!$H$28)</f>
        <v>0</v>
      </c>
      <c r="O64" s="107">
        <f>IF(M64&lt;'Motore 2022_'!$H$28,Ripartizione!M64,'Motore 2022_'!$H$28)</f>
        <v>0</v>
      </c>
      <c r="P64" s="107">
        <f t="shared" si="17"/>
        <v>0</v>
      </c>
      <c r="Q64" s="107">
        <f t="shared" si="18"/>
        <v>0</v>
      </c>
      <c r="R64" s="107">
        <f>ROUND(P64*'Motore 2023'!$E$28,2)</f>
        <v>0</v>
      </c>
      <c r="S64" s="107">
        <f>ROUND(Q64*'Motore 2022_'!$E$28,2)</f>
        <v>0</v>
      </c>
      <c r="T64" s="107">
        <f>IF((L64-N64)&lt;'Motore 2023'!$H$29,(L64-N64),'Motore 2023'!$H$29)</f>
        <v>0</v>
      </c>
      <c r="U64" s="107">
        <f>IF((M64-O64)&lt;'Motore 2022_'!$H$29,(M64-O64),'Motore 2022_'!$H$29)</f>
        <v>0</v>
      </c>
      <c r="V64" s="107">
        <f t="shared" si="19"/>
        <v>0</v>
      </c>
      <c r="W64" s="107">
        <f t="shared" si="20"/>
        <v>0</v>
      </c>
      <c r="X64" s="107">
        <f>ROUND(V64*'Motore 2023'!$E$29,2)</f>
        <v>0</v>
      </c>
      <c r="Y64" s="107">
        <f>ROUND(W64*'Motore 2022_'!$E$29,2)</f>
        <v>0</v>
      </c>
      <c r="Z64" s="107">
        <f>IF(L64-N64-T64&lt;'Motore 2023'!$H$30,(Ripartizione!L64-Ripartizione!N64-Ripartizione!T64),'Motore 2023'!$H$30)</f>
        <v>0</v>
      </c>
      <c r="AA64" s="107">
        <f>IF(M64-O64-U64&lt;'Motore 2022_'!$H$30,(Ripartizione!M64-Ripartizione!O64-Ripartizione!U64),'Motore 2022_'!$H$30)</f>
        <v>0</v>
      </c>
      <c r="AB64" s="107">
        <f t="shared" si="21"/>
        <v>0</v>
      </c>
      <c r="AC64" s="107">
        <f t="shared" si="22"/>
        <v>0</v>
      </c>
      <c r="AD64" s="107">
        <f>ROUND(AB64*'Motore 2023'!$E$30,2)</f>
        <v>0</v>
      </c>
      <c r="AE64" s="107">
        <f>ROUND(AC64*'Motore 2022_'!$E$30,2)</f>
        <v>0</v>
      </c>
      <c r="AF64" s="107">
        <f>IF((L64-N64-T64-Z64)&lt;'Motore 2023'!$H$31, (L64-N64-T64-Z64),'Motore 2023'!$H$31)</f>
        <v>0</v>
      </c>
      <c r="AG64" s="107">
        <f>IF((M64-O64-U64-AA64)&lt;'Motore 2022_'!$H$31, (M64-O64-U64-AA64),'Motore 2022_'!$H$31)</f>
        <v>0</v>
      </c>
      <c r="AH64" s="107">
        <f t="shared" si="23"/>
        <v>0</v>
      </c>
      <c r="AI64" s="107">
        <f t="shared" si="24"/>
        <v>0</v>
      </c>
      <c r="AJ64" s="107">
        <f>ROUND(AH64*'Motore 2023'!$E$31,2)</f>
        <v>0</v>
      </c>
      <c r="AK64" s="107">
        <f>ROUND(AI64*'Motore 2022_'!$E$31,2)</f>
        <v>0</v>
      </c>
      <c r="AL64" s="107">
        <f t="shared" si="25"/>
        <v>0</v>
      </c>
      <c r="AM64" s="107">
        <f t="shared" si="26"/>
        <v>0</v>
      </c>
      <c r="AN64" s="107">
        <f t="shared" si="27"/>
        <v>0</v>
      </c>
      <c r="AO64" s="107">
        <f t="shared" si="28"/>
        <v>0</v>
      </c>
      <c r="AP64" s="107">
        <f>ROUND(AN64*'Motore 2023'!$E$32,2)</f>
        <v>0</v>
      </c>
      <c r="AQ64" s="107">
        <f>ROUND(AO64*'Motore 2022_'!$E$32,2)</f>
        <v>0</v>
      </c>
      <c r="AR64" s="118">
        <f t="shared" si="29"/>
        <v>0</v>
      </c>
      <c r="AS64" s="119">
        <f t="shared" si="30"/>
        <v>0</v>
      </c>
      <c r="AT64" s="119">
        <f t="shared" si="31"/>
        <v>0</v>
      </c>
      <c r="AU64" s="119">
        <f t="shared" si="32"/>
        <v>0</v>
      </c>
      <c r="AV64" s="119">
        <f t="shared" si="33"/>
        <v>0</v>
      </c>
      <c r="AW64" s="119">
        <f t="shared" si="34"/>
        <v>0</v>
      </c>
      <c r="AX64" s="119">
        <f t="shared" si="35"/>
        <v>0</v>
      </c>
      <c r="AY64" s="119">
        <f>IF($C$17="SI",((C64*'Motore 2023'!$B$35) + (D64*'Motore 2022_'!$B$35)),0)</f>
        <v>0</v>
      </c>
      <c r="AZ64" s="119">
        <f t="shared" si="36"/>
        <v>0</v>
      </c>
      <c r="BA64" s="120">
        <f>IF($C$17="SI",(((C64*'Motore 2023'!$B$38))+((D64*'Motore 2022_'!$B$38))),0)</f>
        <v>0</v>
      </c>
      <c r="BB64" s="119">
        <f t="shared" si="37"/>
        <v>0</v>
      </c>
      <c r="BC64" s="121">
        <f t="shared" si="38"/>
        <v>0</v>
      </c>
      <c r="BD64" s="122">
        <f t="shared" si="39"/>
        <v>0</v>
      </c>
      <c r="BE64" s="122">
        <f>IF($C$17="SI",(C64*3*('Motore 2023'!$B$41+'Motore 2023'!$B$42+'Motore 2023'!$B$43+'Motore 2023'!$B$44)),(C64*1*('Motore 2023'!$B$41+'Motore 2023'!$B$42+'Motore 2023'!$B$43+'Motore 2023'!$B$44)))</f>
        <v>0</v>
      </c>
      <c r="BF64" s="122">
        <f>IF($C$17="SI",(D64*3*('Motore 2022_'!$B$41+'Motore 2022_'!$B$42+'Motore 2022_'!$B$43+'Motore 2022_'!$B$44)),(D64*1*('Motore 2022_'!$B$41+'Motore 2022_'!$B$42+'Motore 2022_'!$B$43+'Motore 2022_'!$B$44)))</f>
        <v>0</v>
      </c>
      <c r="BG64" s="122">
        <f>IF($C$17="SI",(C64*3*('Motore 2023'!$B$41+'Motore 2023'!$B$42+'Motore 2023'!$B$43+'Motore 2023'!$B$44))+((C64*3*('Motore 2023'!$B$41+'Motore 2023'!$B$42+'Motore 2023'!$B$43+'Motore 2023'!$B$44))*10%),(C64*1*('Motore 2023'!$B$41+'Motore 2023'!$B$42+'Motore 2023'!$B$43+'Motore 2023'!$B$44))+((C64*1*('Motore 2023'!$B$41+'Motore 2023'!$B$42+'Motore 2023'!$B$43+'Motore 2023'!$B$44))*10%))</f>
        <v>0</v>
      </c>
      <c r="BH64" s="122">
        <f>IF($C$17="SI",(D64*3*('Motore 2022_'!$B$41+'Motore 2022_'!$B$42+'Motore 2022_'!$D$43+'Motore 2022_'!$B$44))+((D64*3*('Motore 2022_'!$B$41+'Motore 2022_'!$B$42+'Motore 2022_'!$D$43+'Motore 2022_'!$B$44))*10%),(D64*1*('Motore 2022_'!$B$41+'Motore 2022_'!$B$42+'Motore 2022_'!$D$43+'Motore 2022_'!$B$44))+((D64*1*('Motore 2022_'!$B$41+'Motore 2022_'!$B$42+'Motore 2022_'!$D$43+'Motore 2022_'!$B$44))*10%))</f>
        <v>0</v>
      </c>
      <c r="BI64" s="122">
        <f t="shared" si="40"/>
        <v>0</v>
      </c>
      <c r="BJ64" s="123">
        <f t="shared" si="41"/>
        <v>0</v>
      </c>
      <c r="BK64" s="123">
        <f>IF(I64&lt;&gt;0,IF($C$17="SI",((('Motore 2023'!$B$47+'Motore 2023'!$B$50+'Motore 2023'!$B$53)/365)*$D$14)+(((('Motore 2023'!$B$47+'Motore 2023'!$B$50+'Motore 2022_'!$B$53)/365)*$D$14)*10%),(('Motore 2023'!$B$53/365)*$D$14)+(('Motore 2023'!$B$53/365)*$D$14)*10%),0)</f>
        <v>0</v>
      </c>
      <c r="BL64" s="123">
        <f>IF(I64&lt;&gt;0,IF($C$17="SI",((('Motore 2022_'!$B$47+'Motore 2022_'!$B$50+'Motore 2022_'!$B$53)/365)*$D$13)+(((('Motore 2022_'!$B$47+'Motore 2022_'!$B$50+'Motore 2022_'!$B$53)/365)*$D$13)*10%),(('Motore 2022_'!$B$53/365)*$D$13)+(('Motore 2022_'!$B$53/365)*$D$13)*10%),0)</f>
        <v>0</v>
      </c>
      <c r="BM64" s="123">
        <f>IF(I64&lt;&gt;0,IF($C$17="SI",((('Motore 2023'!$B$47+'Motore 2023'!$B$50+'Motore 2023'!$B$53)/365)*$D$14),(('Motore 2023'!$B$53/365)*$D$14)),0)</f>
        <v>0</v>
      </c>
      <c r="BN64" s="123">
        <f>IF(I64&lt;&gt;0,IF($C$17="SI",((('Motore 2022_'!$B$47+'Motore 2022_'!$B$50+'Motore 2022_'!$B$53)/365)*$D$13),(('Motore 2022_'!$B$53/365)*$D$13)),0)</f>
        <v>0</v>
      </c>
      <c r="BO64" s="122">
        <f t="shared" si="42"/>
        <v>0</v>
      </c>
      <c r="BP64" s="124">
        <f t="shared" si="43"/>
        <v>0</v>
      </c>
      <c r="BQ64" s="42"/>
    </row>
    <row r="65" spans="1:69" x14ac:dyDescent="0.3">
      <c r="A65" s="66" t="s">
        <v>105</v>
      </c>
      <c r="B65" s="51">
        <v>0</v>
      </c>
      <c r="C65" s="51">
        <v>0</v>
      </c>
      <c r="D65" s="51">
        <v>0</v>
      </c>
      <c r="E65" s="51">
        <f t="shared" si="9"/>
        <v>4</v>
      </c>
      <c r="F65" s="51">
        <f t="shared" si="10"/>
        <v>0</v>
      </c>
      <c r="G65" s="55" t="s">
        <v>8</v>
      </c>
      <c r="H65" s="63">
        <f t="shared" si="11"/>
        <v>0</v>
      </c>
      <c r="I65" s="63">
        <f t="shared" si="12"/>
        <v>0</v>
      </c>
      <c r="J65" s="64">
        <f t="shared" si="13"/>
        <v>0</v>
      </c>
      <c r="K65" s="65">
        <f t="shared" si="14"/>
        <v>0</v>
      </c>
      <c r="L65" s="65">
        <f t="shared" si="15"/>
        <v>0</v>
      </c>
      <c r="M65" s="65">
        <f t="shared" si="16"/>
        <v>0</v>
      </c>
      <c r="N65" s="107">
        <f>IF(L65&lt;'Motore 2023'!$H$28,Ripartizione!L65,'Motore 2023'!$H$28)</f>
        <v>0</v>
      </c>
      <c r="O65" s="107">
        <f>IF(M65&lt;'Motore 2022_'!$H$28,Ripartizione!M65,'Motore 2022_'!$H$28)</f>
        <v>0</v>
      </c>
      <c r="P65" s="107">
        <f t="shared" si="17"/>
        <v>0</v>
      </c>
      <c r="Q65" s="107">
        <f t="shared" si="18"/>
        <v>0</v>
      </c>
      <c r="R65" s="107">
        <f>ROUND(P65*'Motore 2023'!$E$28,2)</f>
        <v>0</v>
      </c>
      <c r="S65" s="107">
        <f>ROUND(Q65*'Motore 2022_'!$E$28,2)</f>
        <v>0</v>
      </c>
      <c r="T65" s="107">
        <f>IF((L65-N65)&lt;'Motore 2023'!$H$29,(L65-N65),'Motore 2023'!$H$29)</f>
        <v>0</v>
      </c>
      <c r="U65" s="107">
        <f>IF((M65-O65)&lt;'Motore 2022_'!$H$29,(M65-O65),'Motore 2022_'!$H$29)</f>
        <v>0</v>
      </c>
      <c r="V65" s="107">
        <f t="shared" si="19"/>
        <v>0</v>
      </c>
      <c r="W65" s="107">
        <f t="shared" si="20"/>
        <v>0</v>
      </c>
      <c r="X65" s="107">
        <f>ROUND(V65*'Motore 2023'!$E$29,2)</f>
        <v>0</v>
      </c>
      <c r="Y65" s="107">
        <f>ROUND(W65*'Motore 2022_'!$E$29,2)</f>
        <v>0</v>
      </c>
      <c r="Z65" s="107">
        <f>IF(L65-N65-T65&lt;'Motore 2023'!$H$30,(Ripartizione!L65-Ripartizione!N65-Ripartizione!T65),'Motore 2023'!$H$30)</f>
        <v>0</v>
      </c>
      <c r="AA65" s="107">
        <f>IF(M65-O65-U65&lt;'Motore 2022_'!$H$30,(Ripartizione!M65-Ripartizione!O65-Ripartizione!U65),'Motore 2022_'!$H$30)</f>
        <v>0</v>
      </c>
      <c r="AB65" s="107">
        <f t="shared" si="21"/>
        <v>0</v>
      </c>
      <c r="AC65" s="107">
        <f t="shared" si="22"/>
        <v>0</v>
      </c>
      <c r="AD65" s="107">
        <f>ROUND(AB65*'Motore 2023'!$E$30,2)</f>
        <v>0</v>
      </c>
      <c r="AE65" s="107">
        <f>ROUND(AC65*'Motore 2022_'!$E$30,2)</f>
        <v>0</v>
      </c>
      <c r="AF65" s="107">
        <f>IF((L65-N65-T65-Z65)&lt;'Motore 2023'!$H$31, (L65-N65-T65-Z65),'Motore 2023'!$H$31)</f>
        <v>0</v>
      </c>
      <c r="AG65" s="107">
        <f>IF((M65-O65-U65-AA65)&lt;'Motore 2022_'!$H$31, (M65-O65-U65-AA65),'Motore 2022_'!$H$31)</f>
        <v>0</v>
      </c>
      <c r="AH65" s="107">
        <f t="shared" si="23"/>
        <v>0</v>
      </c>
      <c r="AI65" s="107">
        <f t="shared" si="24"/>
        <v>0</v>
      </c>
      <c r="AJ65" s="107">
        <f>ROUND(AH65*'Motore 2023'!$E$31,2)</f>
        <v>0</v>
      </c>
      <c r="AK65" s="107">
        <f>ROUND(AI65*'Motore 2022_'!$E$31,2)</f>
        <v>0</v>
      </c>
      <c r="AL65" s="107">
        <f t="shared" si="25"/>
        <v>0</v>
      </c>
      <c r="AM65" s="107">
        <f t="shared" si="26"/>
        <v>0</v>
      </c>
      <c r="AN65" s="107">
        <f t="shared" si="27"/>
        <v>0</v>
      </c>
      <c r="AO65" s="107">
        <f t="shared" si="28"/>
        <v>0</v>
      </c>
      <c r="AP65" s="107">
        <f>ROUND(AN65*'Motore 2023'!$E$32,2)</f>
        <v>0</v>
      </c>
      <c r="AQ65" s="107">
        <f>ROUND(AO65*'Motore 2022_'!$E$32,2)</f>
        <v>0</v>
      </c>
      <c r="AR65" s="118">
        <f t="shared" si="29"/>
        <v>0</v>
      </c>
      <c r="AS65" s="119">
        <f t="shared" si="30"/>
        <v>0</v>
      </c>
      <c r="AT65" s="119">
        <f t="shared" si="31"/>
        <v>0</v>
      </c>
      <c r="AU65" s="119">
        <f t="shared" si="32"/>
        <v>0</v>
      </c>
      <c r="AV65" s="119">
        <f t="shared" si="33"/>
        <v>0</v>
      </c>
      <c r="AW65" s="119">
        <f t="shared" si="34"/>
        <v>0</v>
      </c>
      <c r="AX65" s="119">
        <f t="shared" si="35"/>
        <v>0</v>
      </c>
      <c r="AY65" s="119">
        <f>IF($C$17="SI",((C65*'Motore 2023'!$B$35) + (D65*'Motore 2022_'!$B$35)),0)</f>
        <v>0</v>
      </c>
      <c r="AZ65" s="119">
        <f t="shared" si="36"/>
        <v>0</v>
      </c>
      <c r="BA65" s="120">
        <f>IF($C$17="SI",(((C65*'Motore 2023'!$B$38))+((D65*'Motore 2022_'!$B$38))),0)</f>
        <v>0</v>
      </c>
      <c r="BB65" s="119">
        <f t="shared" si="37"/>
        <v>0</v>
      </c>
      <c r="BC65" s="121">
        <f t="shared" si="38"/>
        <v>0</v>
      </c>
      <c r="BD65" s="122">
        <f t="shared" si="39"/>
        <v>0</v>
      </c>
      <c r="BE65" s="122">
        <f>IF($C$17="SI",(C65*3*('Motore 2023'!$B$41+'Motore 2023'!$B$42+'Motore 2023'!$B$43+'Motore 2023'!$B$44)),(C65*1*('Motore 2023'!$B$41+'Motore 2023'!$B$42+'Motore 2023'!$B$43+'Motore 2023'!$B$44)))</f>
        <v>0</v>
      </c>
      <c r="BF65" s="122">
        <f>IF($C$17="SI",(D65*3*('Motore 2022_'!$B$41+'Motore 2022_'!$B$42+'Motore 2022_'!$B$43+'Motore 2022_'!$B$44)),(D65*1*('Motore 2022_'!$B$41+'Motore 2022_'!$B$42+'Motore 2022_'!$B$43+'Motore 2022_'!$B$44)))</f>
        <v>0</v>
      </c>
      <c r="BG65" s="122">
        <f>IF($C$17="SI",(C65*3*('Motore 2023'!$B$41+'Motore 2023'!$B$42+'Motore 2023'!$B$43+'Motore 2023'!$B$44))+((C65*3*('Motore 2023'!$B$41+'Motore 2023'!$B$42+'Motore 2023'!$B$43+'Motore 2023'!$B$44))*10%),(C65*1*('Motore 2023'!$B$41+'Motore 2023'!$B$42+'Motore 2023'!$B$43+'Motore 2023'!$B$44))+((C65*1*('Motore 2023'!$B$41+'Motore 2023'!$B$42+'Motore 2023'!$B$43+'Motore 2023'!$B$44))*10%))</f>
        <v>0</v>
      </c>
      <c r="BH65" s="122">
        <f>IF($C$17="SI",(D65*3*('Motore 2022_'!$B$41+'Motore 2022_'!$B$42+'Motore 2022_'!$D$43+'Motore 2022_'!$B$44))+((D65*3*('Motore 2022_'!$B$41+'Motore 2022_'!$B$42+'Motore 2022_'!$D$43+'Motore 2022_'!$B$44))*10%),(D65*1*('Motore 2022_'!$B$41+'Motore 2022_'!$B$42+'Motore 2022_'!$D$43+'Motore 2022_'!$B$44))+((D65*1*('Motore 2022_'!$B$41+'Motore 2022_'!$B$42+'Motore 2022_'!$D$43+'Motore 2022_'!$B$44))*10%))</f>
        <v>0</v>
      </c>
      <c r="BI65" s="122">
        <f t="shared" si="40"/>
        <v>0</v>
      </c>
      <c r="BJ65" s="123">
        <f t="shared" si="41"/>
        <v>0</v>
      </c>
      <c r="BK65" s="123">
        <f>IF(I65&lt;&gt;0,IF($C$17="SI",((('Motore 2023'!$B$47+'Motore 2023'!$B$50+'Motore 2023'!$B$53)/365)*$D$14)+(((('Motore 2023'!$B$47+'Motore 2023'!$B$50+'Motore 2022_'!$B$53)/365)*$D$14)*10%),(('Motore 2023'!$B$53/365)*$D$14)+(('Motore 2023'!$B$53/365)*$D$14)*10%),0)</f>
        <v>0</v>
      </c>
      <c r="BL65" s="123">
        <f>IF(I65&lt;&gt;0,IF($C$17="SI",((('Motore 2022_'!$B$47+'Motore 2022_'!$B$50+'Motore 2022_'!$B$53)/365)*$D$13)+(((('Motore 2022_'!$B$47+'Motore 2022_'!$B$50+'Motore 2022_'!$B$53)/365)*$D$13)*10%),(('Motore 2022_'!$B$53/365)*$D$13)+(('Motore 2022_'!$B$53/365)*$D$13)*10%),0)</f>
        <v>0</v>
      </c>
      <c r="BM65" s="123">
        <f>IF(I65&lt;&gt;0,IF($C$17="SI",((('Motore 2023'!$B$47+'Motore 2023'!$B$50+'Motore 2023'!$B$53)/365)*$D$14),(('Motore 2023'!$B$53/365)*$D$14)),0)</f>
        <v>0</v>
      </c>
      <c r="BN65" s="123">
        <f>IF(I65&lt;&gt;0,IF($C$17="SI",((('Motore 2022_'!$B$47+'Motore 2022_'!$B$50+'Motore 2022_'!$B$53)/365)*$D$13),(('Motore 2022_'!$B$53/365)*$D$13)),0)</f>
        <v>0</v>
      </c>
      <c r="BO65" s="122">
        <f t="shared" si="42"/>
        <v>0</v>
      </c>
      <c r="BP65" s="124">
        <f t="shared" si="43"/>
        <v>0</v>
      </c>
      <c r="BQ65" s="42"/>
    </row>
    <row r="66" spans="1:69" x14ac:dyDescent="0.3">
      <c r="A66" s="66" t="s">
        <v>106</v>
      </c>
      <c r="B66" s="51">
        <v>0</v>
      </c>
      <c r="C66" s="51">
        <v>0</v>
      </c>
      <c r="D66" s="51">
        <v>0</v>
      </c>
      <c r="E66" s="51">
        <f t="shared" si="9"/>
        <v>4</v>
      </c>
      <c r="F66" s="51">
        <f t="shared" si="10"/>
        <v>0</v>
      </c>
      <c r="G66" s="55" t="s">
        <v>8</v>
      </c>
      <c r="H66" s="63">
        <f t="shared" si="11"/>
        <v>0</v>
      </c>
      <c r="I66" s="63">
        <f t="shared" si="12"/>
        <v>0</v>
      </c>
      <c r="J66" s="64">
        <f t="shared" si="13"/>
        <v>0</v>
      </c>
      <c r="K66" s="65">
        <f t="shared" si="14"/>
        <v>0</v>
      </c>
      <c r="L66" s="65">
        <f t="shared" si="15"/>
        <v>0</v>
      </c>
      <c r="M66" s="65">
        <f t="shared" si="16"/>
        <v>0</v>
      </c>
      <c r="N66" s="107">
        <f>IF(L66&lt;'Motore 2023'!$H$28,Ripartizione!L66,'Motore 2023'!$H$28)</f>
        <v>0</v>
      </c>
      <c r="O66" s="107">
        <f>IF(M66&lt;'Motore 2022_'!$H$28,Ripartizione!M66,'Motore 2022_'!$H$28)</f>
        <v>0</v>
      </c>
      <c r="P66" s="107">
        <f t="shared" si="17"/>
        <v>0</v>
      </c>
      <c r="Q66" s="107">
        <f t="shared" si="18"/>
        <v>0</v>
      </c>
      <c r="R66" s="107">
        <f>ROUND(P66*'Motore 2023'!$E$28,2)</f>
        <v>0</v>
      </c>
      <c r="S66" s="107">
        <f>ROUND(Q66*'Motore 2022_'!$E$28,2)</f>
        <v>0</v>
      </c>
      <c r="T66" s="107">
        <f>IF((L66-N66)&lt;'Motore 2023'!$H$29,(L66-N66),'Motore 2023'!$H$29)</f>
        <v>0</v>
      </c>
      <c r="U66" s="107">
        <f>IF((M66-O66)&lt;'Motore 2022_'!$H$29,(M66-O66),'Motore 2022_'!$H$29)</f>
        <v>0</v>
      </c>
      <c r="V66" s="107">
        <f t="shared" si="19"/>
        <v>0</v>
      </c>
      <c r="W66" s="107">
        <f t="shared" si="20"/>
        <v>0</v>
      </c>
      <c r="X66" s="107">
        <f>ROUND(V66*'Motore 2023'!$E$29,2)</f>
        <v>0</v>
      </c>
      <c r="Y66" s="107">
        <f>ROUND(W66*'Motore 2022_'!$E$29,2)</f>
        <v>0</v>
      </c>
      <c r="Z66" s="107">
        <f>IF(L66-N66-T66&lt;'Motore 2023'!$H$30,(Ripartizione!L66-Ripartizione!N66-Ripartizione!T66),'Motore 2023'!$H$30)</f>
        <v>0</v>
      </c>
      <c r="AA66" s="107">
        <f>IF(M66-O66-U66&lt;'Motore 2022_'!$H$30,(Ripartizione!M66-Ripartizione!O66-Ripartizione!U66),'Motore 2022_'!$H$30)</f>
        <v>0</v>
      </c>
      <c r="AB66" s="107">
        <f t="shared" si="21"/>
        <v>0</v>
      </c>
      <c r="AC66" s="107">
        <f t="shared" si="22"/>
        <v>0</v>
      </c>
      <c r="AD66" s="107">
        <f>ROUND(AB66*'Motore 2023'!$E$30,2)</f>
        <v>0</v>
      </c>
      <c r="AE66" s="107">
        <f>ROUND(AC66*'Motore 2022_'!$E$30,2)</f>
        <v>0</v>
      </c>
      <c r="AF66" s="107">
        <f>IF((L66-N66-T66-Z66)&lt;'Motore 2023'!$H$31, (L66-N66-T66-Z66),'Motore 2023'!$H$31)</f>
        <v>0</v>
      </c>
      <c r="AG66" s="107">
        <f>IF((M66-O66-U66-AA66)&lt;'Motore 2022_'!$H$31, (M66-O66-U66-AA66),'Motore 2022_'!$H$31)</f>
        <v>0</v>
      </c>
      <c r="AH66" s="107">
        <f t="shared" si="23"/>
        <v>0</v>
      </c>
      <c r="AI66" s="107">
        <f t="shared" si="24"/>
        <v>0</v>
      </c>
      <c r="AJ66" s="107">
        <f>ROUND(AH66*'Motore 2023'!$E$31,2)</f>
        <v>0</v>
      </c>
      <c r="AK66" s="107">
        <f>ROUND(AI66*'Motore 2022_'!$E$31,2)</f>
        <v>0</v>
      </c>
      <c r="AL66" s="107">
        <f t="shared" si="25"/>
        <v>0</v>
      </c>
      <c r="AM66" s="107">
        <f t="shared" si="26"/>
        <v>0</v>
      </c>
      <c r="AN66" s="107">
        <f t="shared" si="27"/>
        <v>0</v>
      </c>
      <c r="AO66" s="107">
        <f t="shared" si="28"/>
        <v>0</v>
      </c>
      <c r="AP66" s="107">
        <f>ROUND(AN66*'Motore 2023'!$E$32,2)</f>
        <v>0</v>
      </c>
      <c r="AQ66" s="107">
        <f>ROUND(AO66*'Motore 2022_'!$E$32,2)</f>
        <v>0</v>
      </c>
      <c r="AR66" s="118">
        <f t="shared" si="29"/>
        <v>0</v>
      </c>
      <c r="AS66" s="119">
        <f t="shared" si="30"/>
        <v>0</v>
      </c>
      <c r="AT66" s="119">
        <f t="shared" si="31"/>
        <v>0</v>
      </c>
      <c r="AU66" s="119">
        <f t="shared" si="32"/>
        <v>0</v>
      </c>
      <c r="AV66" s="119">
        <f t="shared" si="33"/>
        <v>0</v>
      </c>
      <c r="AW66" s="119">
        <f t="shared" si="34"/>
        <v>0</v>
      </c>
      <c r="AX66" s="119">
        <f t="shared" si="35"/>
        <v>0</v>
      </c>
      <c r="AY66" s="119">
        <f>IF($C$17="SI",((C66*'Motore 2023'!$B$35) + (D66*'Motore 2022_'!$B$35)),0)</f>
        <v>0</v>
      </c>
      <c r="AZ66" s="119">
        <f t="shared" si="36"/>
        <v>0</v>
      </c>
      <c r="BA66" s="120">
        <f>IF($C$17="SI",(((C66*'Motore 2023'!$B$38))+((D66*'Motore 2022_'!$B$38))),0)</f>
        <v>0</v>
      </c>
      <c r="BB66" s="119">
        <f t="shared" si="37"/>
        <v>0</v>
      </c>
      <c r="BC66" s="121">
        <f t="shared" si="38"/>
        <v>0</v>
      </c>
      <c r="BD66" s="122">
        <f t="shared" si="39"/>
        <v>0</v>
      </c>
      <c r="BE66" s="122">
        <f>IF($C$17="SI",(C66*3*('Motore 2023'!$B$41+'Motore 2023'!$B$42+'Motore 2023'!$B$43+'Motore 2023'!$B$44)),(C66*1*('Motore 2023'!$B$41+'Motore 2023'!$B$42+'Motore 2023'!$B$43+'Motore 2023'!$B$44)))</f>
        <v>0</v>
      </c>
      <c r="BF66" s="122">
        <f>IF($C$17="SI",(D66*3*('Motore 2022_'!$B$41+'Motore 2022_'!$B$42+'Motore 2022_'!$B$43+'Motore 2022_'!$B$44)),(D66*1*('Motore 2022_'!$B$41+'Motore 2022_'!$B$42+'Motore 2022_'!$B$43+'Motore 2022_'!$B$44)))</f>
        <v>0</v>
      </c>
      <c r="BG66" s="122">
        <f>IF($C$17="SI",(C66*3*('Motore 2023'!$B$41+'Motore 2023'!$B$42+'Motore 2023'!$B$43+'Motore 2023'!$B$44))+((C66*3*('Motore 2023'!$B$41+'Motore 2023'!$B$42+'Motore 2023'!$B$43+'Motore 2023'!$B$44))*10%),(C66*1*('Motore 2023'!$B$41+'Motore 2023'!$B$42+'Motore 2023'!$B$43+'Motore 2023'!$B$44))+((C66*1*('Motore 2023'!$B$41+'Motore 2023'!$B$42+'Motore 2023'!$B$43+'Motore 2023'!$B$44))*10%))</f>
        <v>0</v>
      </c>
      <c r="BH66" s="122">
        <f>IF($C$17="SI",(D66*3*('Motore 2022_'!$B$41+'Motore 2022_'!$B$42+'Motore 2022_'!$D$43+'Motore 2022_'!$B$44))+((D66*3*('Motore 2022_'!$B$41+'Motore 2022_'!$B$42+'Motore 2022_'!$D$43+'Motore 2022_'!$B$44))*10%),(D66*1*('Motore 2022_'!$B$41+'Motore 2022_'!$B$42+'Motore 2022_'!$D$43+'Motore 2022_'!$B$44))+((D66*1*('Motore 2022_'!$B$41+'Motore 2022_'!$B$42+'Motore 2022_'!$D$43+'Motore 2022_'!$B$44))*10%))</f>
        <v>0</v>
      </c>
      <c r="BI66" s="122">
        <f t="shared" si="40"/>
        <v>0</v>
      </c>
      <c r="BJ66" s="123">
        <f t="shared" si="41"/>
        <v>0</v>
      </c>
      <c r="BK66" s="123">
        <f>IF(I66&lt;&gt;0,IF($C$17="SI",((('Motore 2023'!$B$47+'Motore 2023'!$B$50+'Motore 2023'!$B$53)/365)*$D$14)+(((('Motore 2023'!$B$47+'Motore 2023'!$B$50+'Motore 2022_'!$B$53)/365)*$D$14)*10%),(('Motore 2023'!$B$53/365)*$D$14)+(('Motore 2023'!$B$53/365)*$D$14)*10%),0)</f>
        <v>0</v>
      </c>
      <c r="BL66" s="123">
        <f>IF(I66&lt;&gt;0,IF($C$17="SI",((('Motore 2022_'!$B$47+'Motore 2022_'!$B$50+'Motore 2022_'!$B$53)/365)*$D$13)+(((('Motore 2022_'!$B$47+'Motore 2022_'!$B$50+'Motore 2022_'!$B$53)/365)*$D$13)*10%),(('Motore 2022_'!$B$53/365)*$D$13)+(('Motore 2022_'!$B$53/365)*$D$13)*10%),0)</f>
        <v>0</v>
      </c>
      <c r="BM66" s="123">
        <f>IF(I66&lt;&gt;0,IF($C$17="SI",((('Motore 2023'!$B$47+'Motore 2023'!$B$50+'Motore 2023'!$B$53)/365)*$D$14),(('Motore 2023'!$B$53/365)*$D$14)),0)</f>
        <v>0</v>
      </c>
      <c r="BN66" s="123">
        <f>IF(I66&lt;&gt;0,IF($C$17="SI",((('Motore 2022_'!$B$47+'Motore 2022_'!$B$50+'Motore 2022_'!$B$53)/365)*$D$13),(('Motore 2022_'!$B$53/365)*$D$13)),0)</f>
        <v>0</v>
      </c>
      <c r="BO66" s="122">
        <f t="shared" si="42"/>
        <v>0</v>
      </c>
      <c r="BP66" s="124">
        <f t="shared" si="43"/>
        <v>0</v>
      </c>
      <c r="BQ66" s="42"/>
    </row>
    <row r="67" spans="1:69" x14ac:dyDescent="0.3">
      <c r="A67" s="66" t="s">
        <v>107</v>
      </c>
      <c r="B67" s="51">
        <v>0</v>
      </c>
      <c r="C67" s="51">
        <v>0</v>
      </c>
      <c r="D67" s="51">
        <v>0</v>
      </c>
      <c r="E67" s="51">
        <f t="shared" si="9"/>
        <v>4</v>
      </c>
      <c r="F67" s="51">
        <f t="shared" si="10"/>
        <v>0</v>
      </c>
      <c r="G67" s="55" t="s">
        <v>8</v>
      </c>
      <c r="H67" s="63">
        <f t="shared" si="11"/>
        <v>0</v>
      </c>
      <c r="I67" s="63">
        <f t="shared" si="12"/>
        <v>0</v>
      </c>
      <c r="J67" s="64">
        <f t="shared" si="13"/>
        <v>0</v>
      </c>
      <c r="K67" s="65">
        <f t="shared" si="14"/>
        <v>0</v>
      </c>
      <c r="L67" s="65">
        <f t="shared" si="15"/>
        <v>0</v>
      </c>
      <c r="M67" s="65">
        <f t="shared" si="16"/>
        <v>0</v>
      </c>
      <c r="N67" s="107">
        <f>IF(L67&lt;'Motore 2023'!$H$28,Ripartizione!L67,'Motore 2023'!$H$28)</f>
        <v>0</v>
      </c>
      <c r="O67" s="107">
        <f>IF(M67&lt;'Motore 2022_'!$H$28,Ripartizione!M67,'Motore 2022_'!$H$28)</f>
        <v>0</v>
      </c>
      <c r="P67" s="107">
        <f t="shared" si="17"/>
        <v>0</v>
      </c>
      <c r="Q67" s="107">
        <f t="shared" si="18"/>
        <v>0</v>
      </c>
      <c r="R67" s="107">
        <f>ROUND(P67*'Motore 2023'!$E$28,2)</f>
        <v>0</v>
      </c>
      <c r="S67" s="107">
        <f>ROUND(Q67*'Motore 2022_'!$E$28,2)</f>
        <v>0</v>
      </c>
      <c r="T67" s="107">
        <f>IF((L67-N67)&lt;'Motore 2023'!$H$29,(L67-N67),'Motore 2023'!$H$29)</f>
        <v>0</v>
      </c>
      <c r="U67" s="107">
        <f>IF((M67-O67)&lt;'Motore 2022_'!$H$29,(M67-O67),'Motore 2022_'!$H$29)</f>
        <v>0</v>
      </c>
      <c r="V67" s="107">
        <f t="shared" si="19"/>
        <v>0</v>
      </c>
      <c r="W67" s="107">
        <f t="shared" si="20"/>
        <v>0</v>
      </c>
      <c r="X67" s="107">
        <f>ROUND(V67*'Motore 2023'!$E$29,2)</f>
        <v>0</v>
      </c>
      <c r="Y67" s="107">
        <f>ROUND(W67*'Motore 2022_'!$E$29,2)</f>
        <v>0</v>
      </c>
      <c r="Z67" s="107">
        <f>IF(L67-N67-T67&lt;'Motore 2023'!$H$30,(Ripartizione!L67-Ripartizione!N67-Ripartizione!T67),'Motore 2023'!$H$30)</f>
        <v>0</v>
      </c>
      <c r="AA67" s="107">
        <f>IF(M67-O67-U67&lt;'Motore 2022_'!$H$30,(Ripartizione!M67-Ripartizione!O67-Ripartizione!U67),'Motore 2022_'!$H$30)</f>
        <v>0</v>
      </c>
      <c r="AB67" s="107">
        <f t="shared" si="21"/>
        <v>0</v>
      </c>
      <c r="AC67" s="107">
        <f t="shared" si="22"/>
        <v>0</v>
      </c>
      <c r="AD67" s="107">
        <f>ROUND(AB67*'Motore 2023'!$E$30,2)</f>
        <v>0</v>
      </c>
      <c r="AE67" s="107">
        <f>ROUND(AC67*'Motore 2022_'!$E$30,2)</f>
        <v>0</v>
      </c>
      <c r="AF67" s="107">
        <f>IF((L67-N67-T67-Z67)&lt;'Motore 2023'!$H$31, (L67-N67-T67-Z67),'Motore 2023'!$H$31)</f>
        <v>0</v>
      </c>
      <c r="AG67" s="107">
        <f>IF((M67-O67-U67-AA67)&lt;'Motore 2022_'!$H$31, (M67-O67-U67-AA67),'Motore 2022_'!$H$31)</f>
        <v>0</v>
      </c>
      <c r="AH67" s="107">
        <f t="shared" si="23"/>
        <v>0</v>
      </c>
      <c r="AI67" s="107">
        <f t="shared" si="24"/>
        <v>0</v>
      </c>
      <c r="AJ67" s="107">
        <f>ROUND(AH67*'Motore 2023'!$E$31,2)</f>
        <v>0</v>
      </c>
      <c r="AK67" s="107">
        <f>ROUND(AI67*'Motore 2022_'!$E$31,2)</f>
        <v>0</v>
      </c>
      <c r="AL67" s="107">
        <f t="shared" si="25"/>
        <v>0</v>
      </c>
      <c r="AM67" s="107">
        <f t="shared" si="26"/>
        <v>0</v>
      </c>
      <c r="AN67" s="107">
        <f t="shared" si="27"/>
        <v>0</v>
      </c>
      <c r="AO67" s="107">
        <f t="shared" si="28"/>
        <v>0</v>
      </c>
      <c r="AP67" s="107">
        <f>ROUND(AN67*'Motore 2023'!$E$32,2)</f>
        <v>0</v>
      </c>
      <c r="AQ67" s="107">
        <f>ROUND(AO67*'Motore 2022_'!$E$32,2)</f>
        <v>0</v>
      </c>
      <c r="AR67" s="118">
        <f t="shared" si="29"/>
        <v>0</v>
      </c>
      <c r="AS67" s="119">
        <f t="shared" si="30"/>
        <v>0</v>
      </c>
      <c r="AT67" s="119">
        <f t="shared" si="31"/>
        <v>0</v>
      </c>
      <c r="AU67" s="119">
        <f t="shared" si="32"/>
        <v>0</v>
      </c>
      <c r="AV67" s="119">
        <f t="shared" si="33"/>
        <v>0</v>
      </c>
      <c r="AW67" s="119">
        <f t="shared" si="34"/>
        <v>0</v>
      </c>
      <c r="AX67" s="119">
        <f t="shared" si="35"/>
        <v>0</v>
      </c>
      <c r="AY67" s="119">
        <f>IF($C$17="SI",((C67*'Motore 2023'!$B$35) + (D67*'Motore 2022_'!$B$35)),0)</f>
        <v>0</v>
      </c>
      <c r="AZ67" s="119">
        <f t="shared" si="36"/>
        <v>0</v>
      </c>
      <c r="BA67" s="120">
        <f>IF($C$17="SI",(((C67*'Motore 2023'!$B$38))+((D67*'Motore 2022_'!$B$38))),0)</f>
        <v>0</v>
      </c>
      <c r="BB67" s="119">
        <f t="shared" si="37"/>
        <v>0</v>
      </c>
      <c r="BC67" s="121">
        <f t="shared" si="38"/>
        <v>0</v>
      </c>
      <c r="BD67" s="122">
        <f t="shared" si="39"/>
        <v>0</v>
      </c>
      <c r="BE67" s="122">
        <f>IF($C$17="SI",(C67*3*('Motore 2023'!$B$41+'Motore 2023'!$B$42+'Motore 2023'!$B$43+'Motore 2023'!$B$44)),(C67*1*('Motore 2023'!$B$41+'Motore 2023'!$B$42+'Motore 2023'!$B$43+'Motore 2023'!$B$44)))</f>
        <v>0</v>
      </c>
      <c r="BF67" s="122">
        <f>IF($C$17="SI",(D67*3*('Motore 2022_'!$B$41+'Motore 2022_'!$B$42+'Motore 2022_'!$B$43+'Motore 2022_'!$B$44)),(D67*1*('Motore 2022_'!$B$41+'Motore 2022_'!$B$42+'Motore 2022_'!$B$43+'Motore 2022_'!$B$44)))</f>
        <v>0</v>
      </c>
      <c r="BG67" s="122">
        <f>IF($C$17="SI",(C67*3*('Motore 2023'!$B$41+'Motore 2023'!$B$42+'Motore 2023'!$B$43+'Motore 2023'!$B$44))+((C67*3*('Motore 2023'!$B$41+'Motore 2023'!$B$42+'Motore 2023'!$B$43+'Motore 2023'!$B$44))*10%),(C67*1*('Motore 2023'!$B$41+'Motore 2023'!$B$42+'Motore 2023'!$B$43+'Motore 2023'!$B$44))+((C67*1*('Motore 2023'!$B$41+'Motore 2023'!$B$42+'Motore 2023'!$B$43+'Motore 2023'!$B$44))*10%))</f>
        <v>0</v>
      </c>
      <c r="BH67" s="122">
        <f>IF($C$17="SI",(D67*3*('Motore 2022_'!$B$41+'Motore 2022_'!$B$42+'Motore 2022_'!$D$43+'Motore 2022_'!$B$44))+((D67*3*('Motore 2022_'!$B$41+'Motore 2022_'!$B$42+'Motore 2022_'!$D$43+'Motore 2022_'!$B$44))*10%),(D67*1*('Motore 2022_'!$B$41+'Motore 2022_'!$B$42+'Motore 2022_'!$D$43+'Motore 2022_'!$B$44))+((D67*1*('Motore 2022_'!$B$41+'Motore 2022_'!$B$42+'Motore 2022_'!$D$43+'Motore 2022_'!$B$44))*10%))</f>
        <v>0</v>
      </c>
      <c r="BI67" s="122">
        <f t="shared" si="40"/>
        <v>0</v>
      </c>
      <c r="BJ67" s="123">
        <f t="shared" si="41"/>
        <v>0</v>
      </c>
      <c r="BK67" s="123">
        <f>IF(I67&lt;&gt;0,IF($C$17="SI",((('Motore 2023'!$B$47+'Motore 2023'!$B$50+'Motore 2023'!$B$53)/365)*$D$14)+(((('Motore 2023'!$B$47+'Motore 2023'!$B$50+'Motore 2022_'!$B$53)/365)*$D$14)*10%),(('Motore 2023'!$B$53/365)*$D$14)+(('Motore 2023'!$B$53/365)*$D$14)*10%),0)</f>
        <v>0</v>
      </c>
      <c r="BL67" s="123">
        <f>IF(I67&lt;&gt;0,IF($C$17="SI",((('Motore 2022_'!$B$47+'Motore 2022_'!$B$50+'Motore 2022_'!$B$53)/365)*$D$13)+(((('Motore 2022_'!$B$47+'Motore 2022_'!$B$50+'Motore 2022_'!$B$53)/365)*$D$13)*10%),(('Motore 2022_'!$B$53/365)*$D$13)+(('Motore 2022_'!$B$53/365)*$D$13)*10%),0)</f>
        <v>0</v>
      </c>
      <c r="BM67" s="123">
        <f>IF(I67&lt;&gt;0,IF($C$17="SI",((('Motore 2023'!$B$47+'Motore 2023'!$B$50+'Motore 2023'!$B$53)/365)*$D$14),(('Motore 2023'!$B$53/365)*$D$14)),0)</f>
        <v>0</v>
      </c>
      <c r="BN67" s="123">
        <f>IF(I67&lt;&gt;0,IF($C$17="SI",((('Motore 2022_'!$B$47+'Motore 2022_'!$B$50+'Motore 2022_'!$B$53)/365)*$D$13),(('Motore 2022_'!$B$53/365)*$D$13)),0)</f>
        <v>0</v>
      </c>
      <c r="BO67" s="122">
        <f t="shared" si="42"/>
        <v>0</v>
      </c>
      <c r="BP67" s="124">
        <f t="shared" si="43"/>
        <v>0</v>
      </c>
      <c r="BQ67" s="42"/>
    </row>
    <row r="68" spans="1:69" x14ac:dyDescent="0.3">
      <c r="A68" s="66" t="s">
        <v>108</v>
      </c>
      <c r="B68" s="51">
        <v>0</v>
      </c>
      <c r="C68" s="51">
        <v>0</v>
      </c>
      <c r="D68" s="51">
        <v>0</v>
      </c>
      <c r="E68" s="51">
        <f t="shared" si="9"/>
        <v>4</v>
      </c>
      <c r="F68" s="51">
        <f t="shared" si="10"/>
        <v>0</v>
      </c>
      <c r="G68" s="55" t="s">
        <v>8</v>
      </c>
      <c r="H68" s="63">
        <f t="shared" si="11"/>
        <v>0</v>
      </c>
      <c r="I68" s="63">
        <f t="shared" si="12"/>
        <v>0</v>
      </c>
      <c r="J68" s="64">
        <f t="shared" si="13"/>
        <v>0</v>
      </c>
      <c r="K68" s="65">
        <f t="shared" si="14"/>
        <v>0</v>
      </c>
      <c r="L68" s="65">
        <f t="shared" si="15"/>
        <v>0</v>
      </c>
      <c r="M68" s="65">
        <f t="shared" si="16"/>
        <v>0</v>
      </c>
      <c r="N68" s="107">
        <f>IF(L68&lt;'Motore 2023'!$H$28,Ripartizione!L68,'Motore 2023'!$H$28)</f>
        <v>0</v>
      </c>
      <c r="O68" s="107">
        <f>IF(M68&lt;'Motore 2022_'!$H$28,Ripartizione!M68,'Motore 2022_'!$H$28)</f>
        <v>0</v>
      </c>
      <c r="P68" s="107">
        <f t="shared" si="17"/>
        <v>0</v>
      </c>
      <c r="Q68" s="107">
        <f t="shared" si="18"/>
        <v>0</v>
      </c>
      <c r="R68" s="107">
        <f>ROUND(P68*'Motore 2023'!$E$28,2)</f>
        <v>0</v>
      </c>
      <c r="S68" s="107">
        <f>ROUND(Q68*'Motore 2022_'!$E$28,2)</f>
        <v>0</v>
      </c>
      <c r="T68" s="107">
        <f>IF((L68-N68)&lt;'Motore 2023'!$H$29,(L68-N68),'Motore 2023'!$H$29)</f>
        <v>0</v>
      </c>
      <c r="U68" s="107">
        <f>IF((M68-O68)&lt;'Motore 2022_'!$H$29,(M68-O68),'Motore 2022_'!$H$29)</f>
        <v>0</v>
      </c>
      <c r="V68" s="107">
        <f t="shared" si="19"/>
        <v>0</v>
      </c>
      <c r="W68" s="107">
        <f t="shared" si="20"/>
        <v>0</v>
      </c>
      <c r="X68" s="107">
        <f>ROUND(V68*'Motore 2023'!$E$29,2)</f>
        <v>0</v>
      </c>
      <c r="Y68" s="107">
        <f>ROUND(W68*'Motore 2022_'!$E$29,2)</f>
        <v>0</v>
      </c>
      <c r="Z68" s="107">
        <f>IF(L68-N68-T68&lt;'Motore 2023'!$H$30,(Ripartizione!L68-Ripartizione!N68-Ripartizione!T68),'Motore 2023'!$H$30)</f>
        <v>0</v>
      </c>
      <c r="AA68" s="107">
        <f>IF(M68-O68-U68&lt;'Motore 2022_'!$H$30,(Ripartizione!M68-Ripartizione!O68-Ripartizione!U68),'Motore 2022_'!$H$30)</f>
        <v>0</v>
      </c>
      <c r="AB68" s="107">
        <f t="shared" si="21"/>
        <v>0</v>
      </c>
      <c r="AC68" s="107">
        <f t="shared" si="22"/>
        <v>0</v>
      </c>
      <c r="AD68" s="107">
        <f>ROUND(AB68*'Motore 2023'!$E$30,2)</f>
        <v>0</v>
      </c>
      <c r="AE68" s="107">
        <f>ROUND(AC68*'Motore 2022_'!$E$30,2)</f>
        <v>0</v>
      </c>
      <c r="AF68" s="107">
        <f>IF((L68-N68-T68-Z68)&lt;'Motore 2023'!$H$31, (L68-N68-T68-Z68),'Motore 2023'!$H$31)</f>
        <v>0</v>
      </c>
      <c r="AG68" s="107">
        <f>IF((M68-O68-U68-AA68)&lt;'Motore 2022_'!$H$31, (M68-O68-U68-AA68),'Motore 2022_'!$H$31)</f>
        <v>0</v>
      </c>
      <c r="AH68" s="107">
        <f t="shared" si="23"/>
        <v>0</v>
      </c>
      <c r="AI68" s="107">
        <f t="shared" si="24"/>
        <v>0</v>
      </c>
      <c r="AJ68" s="107">
        <f>ROUND(AH68*'Motore 2023'!$E$31,2)</f>
        <v>0</v>
      </c>
      <c r="AK68" s="107">
        <f>ROUND(AI68*'Motore 2022_'!$E$31,2)</f>
        <v>0</v>
      </c>
      <c r="AL68" s="107">
        <f t="shared" si="25"/>
        <v>0</v>
      </c>
      <c r="AM68" s="107">
        <f t="shared" si="26"/>
        <v>0</v>
      </c>
      <c r="AN68" s="107">
        <f t="shared" si="27"/>
        <v>0</v>
      </c>
      <c r="AO68" s="107">
        <f t="shared" si="28"/>
        <v>0</v>
      </c>
      <c r="AP68" s="107">
        <f>ROUND(AN68*'Motore 2023'!$E$32,2)</f>
        <v>0</v>
      </c>
      <c r="AQ68" s="107">
        <f>ROUND(AO68*'Motore 2022_'!$E$32,2)</f>
        <v>0</v>
      </c>
      <c r="AR68" s="118">
        <f t="shared" si="29"/>
        <v>0</v>
      </c>
      <c r="AS68" s="119">
        <f t="shared" si="30"/>
        <v>0</v>
      </c>
      <c r="AT68" s="119">
        <f t="shared" si="31"/>
        <v>0</v>
      </c>
      <c r="AU68" s="119">
        <f t="shared" si="32"/>
        <v>0</v>
      </c>
      <c r="AV68" s="119">
        <f t="shared" si="33"/>
        <v>0</v>
      </c>
      <c r="AW68" s="119">
        <f t="shared" si="34"/>
        <v>0</v>
      </c>
      <c r="AX68" s="119">
        <f t="shared" si="35"/>
        <v>0</v>
      </c>
      <c r="AY68" s="119">
        <f>IF($C$17="SI",((C68*'Motore 2023'!$B$35) + (D68*'Motore 2022_'!$B$35)),0)</f>
        <v>0</v>
      </c>
      <c r="AZ68" s="119">
        <f t="shared" si="36"/>
        <v>0</v>
      </c>
      <c r="BA68" s="120">
        <f>IF($C$17="SI",(((C68*'Motore 2023'!$B$38))+((D68*'Motore 2022_'!$B$38))),0)</f>
        <v>0</v>
      </c>
      <c r="BB68" s="119">
        <f t="shared" si="37"/>
        <v>0</v>
      </c>
      <c r="BC68" s="121">
        <f t="shared" si="38"/>
        <v>0</v>
      </c>
      <c r="BD68" s="122">
        <f t="shared" si="39"/>
        <v>0</v>
      </c>
      <c r="BE68" s="122">
        <f>IF($C$17="SI",(C68*3*('Motore 2023'!$B$41+'Motore 2023'!$B$42+'Motore 2023'!$B$43+'Motore 2023'!$B$44)),(C68*1*('Motore 2023'!$B$41+'Motore 2023'!$B$42+'Motore 2023'!$B$43+'Motore 2023'!$B$44)))</f>
        <v>0</v>
      </c>
      <c r="BF68" s="122">
        <f>IF($C$17="SI",(D68*3*('Motore 2022_'!$B$41+'Motore 2022_'!$B$42+'Motore 2022_'!$B$43+'Motore 2022_'!$B$44)),(D68*1*('Motore 2022_'!$B$41+'Motore 2022_'!$B$42+'Motore 2022_'!$B$43+'Motore 2022_'!$B$44)))</f>
        <v>0</v>
      </c>
      <c r="BG68" s="122">
        <f>IF($C$17="SI",(C68*3*('Motore 2023'!$B$41+'Motore 2023'!$B$42+'Motore 2023'!$B$43+'Motore 2023'!$B$44))+((C68*3*('Motore 2023'!$B$41+'Motore 2023'!$B$42+'Motore 2023'!$B$43+'Motore 2023'!$B$44))*10%),(C68*1*('Motore 2023'!$B$41+'Motore 2023'!$B$42+'Motore 2023'!$B$43+'Motore 2023'!$B$44))+((C68*1*('Motore 2023'!$B$41+'Motore 2023'!$B$42+'Motore 2023'!$B$43+'Motore 2023'!$B$44))*10%))</f>
        <v>0</v>
      </c>
      <c r="BH68" s="122">
        <f>IF($C$17="SI",(D68*3*('Motore 2022_'!$B$41+'Motore 2022_'!$B$42+'Motore 2022_'!$D$43+'Motore 2022_'!$B$44))+((D68*3*('Motore 2022_'!$B$41+'Motore 2022_'!$B$42+'Motore 2022_'!$D$43+'Motore 2022_'!$B$44))*10%),(D68*1*('Motore 2022_'!$B$41+'Motore 2022_'!$B$42+'Motore 2022_'!$D$43+'Motore 2022_'!$B$44))+((D68*1*('Motore 2022_'!$B$41+'Motore 2022_'!$B$42+'Motore 2022_'!$D$43+'Motore 2022_'!$B$44))*10%))</f>
        <v>0</v>
      </c>
      <c r="BI68" s="122">
        <f t="shared" si="40"/>
        <v>0</v>
      </c>
      <c r="BJ68" s="123">
        <f t="shared" si="41"/>
        <v>0</v>
      </c>
      <c r="BK68" s="123">
        <f>IF(I68&lt;&gt;0,IF($C$17="SI",((('Motore 2023'!$B$47+'Motore 2023'!$B$50+'Motore 2023'!$B$53)/365)*$D$14)+(((('Motore 2023'!$B$47+'Motore 2023'!$B$50+'Motore 2022_'!$B$53)/365)*$D$14)*10%),(('Motore 2023'!$B$53/365)*$D$14)+(('Motore 2023'!$B$53/365)*$D$14)*10%),0)</f>
        <v>0</v>
      </c>
      <c r="BL68" s="123">
        <f>IF(I68&lt;&gt;0,IF($C$17="SI",((('Motore 2022_'!$B$47+'Motore 2022_'!$B$50+'Motore 2022_'!$B$53)/365)*$D$13)+(((('Motore 2022_'!$B$47+'Motore 2022_'!$B$50+'Motore 2022_'!$B$53)/365)*$D$13)*10%),(('Motore 2022_'!$B$53/365)*$D$13)+(('Motore 2022_'!$B$53/365)*$D$13)*10%),0)</f>
        <v>0</v>
      </c>
      <c r="BM68" s="123">
        <f>IF(I68&lt;&gt;0,IF($C$17="SI",((('Motore 2023'!$B$47+'Motore 2023'!$B$50+'Motore 2023'!$B$53)/365)*$D$14),(('Motore 2023'!$B$53/365)*$D$14)),0)</f>
        <v>0</v>
      </c>
      <c r="BN68" s="123">
        <f>IF(I68&lt;&gt;0,IF($C$17="SI",((('Motore 2022_'!$B$47+'Motore 2022_'!$B$50+'Motore 2022_'!$B$53)/365)*$D$13),(('Motore 2022_'!$B$53/365)*$D$13)),0)</f>
        <v>0</v>
      </c>
      <c r="BO68" s="122">
        <f t="shared" si="42"/>
        <v>0</v>
      </c>
      <c r="BP68" s="124">
        <f t="shared" si="43"/>
        <v>0</v>
      </c>
      <c r="BQ68" s="42"/>
    </row>
    <row r="69" spans="1:69" x14ac:dyDescent="0.3">
      <c r="A69" s="66" t="s">
        <v>109</v>
      </c>
      <c r="B69" s="51">
        <v>0</v>
      </c>
      <c r="C69" s="51">
        <v>0</v>
      </c>
      <c r="D69" s="51">
        <v>0</v>
      </c>
      <c r="E69" s="51">
        <f t="shared" si="9"/>
        <v>4</v>
      </c>
      <c r="F69" s="51">
        <f t="shared" si="10"/>
        <v>0</v>
      </c>
      <c r="G69" s="55" t="s">
        <v>8</v>
      </c>
      <c r="H69" s="63">
        <f t="shared" si="11"/>
        <v>0</v>
      </c>
      <c r="I69" s="63">
        <f t="shared" si="12"/>
        <v>0</v>
      </c>
      <c r="J69" s="64">
        <f t="shared" si="13"/>
        <v>0</v>
      </c>
      <c r="K69" s="65">
        <f t="shared" si="14"/>
        <v>0</v>
      </c>
      <c r="L69" s="65">
        <f t="shared" si="15"/>
        <v>0</v>
      </c>
      <c r="M69" s="65">
        <f t="shared" si="16"/>
        <v>0</v>
      </c>
      <c r="N69" s="107">
        <f>IF(L69&lt;'Motore 2023'!$H$28,Ripartizione!L69,'Motore 2023'!$H$28)</f>
        <v>0</v>
      </c>
      <c r="O69" s="107">
        <f>IF(M69&lt;'Motore 2022_'!$H$28,Ripartizione!M69,'Motore 2022_'!$H$28)</f>
        <v>0</v>
      </c>
      <c r="P69" s="107">
        <f t="shared" si="17"/>
        <v>0</v>
      </c>
      <c r="Q69" s="107">
        <f t="shared" si="18"/>
        <v>0</v>
      </c>
      <c r="R69" s="107">
        <f>ROUND(P69*'Motore 2023'!$E$28,2)</f>
        <v>0</v>
      </c>
      <c r="S69" s="107">
        <f>ROUND(Q69*'Motore 2022_'!$E$28,2)</f>
        <v>0</v>
      </c>
      <c r="T69" s="107">
        <f>IF((L69-N69)&lt;'Motore 2023'!$H$29,(L69-N69),'Motore 2023'!$H$29)</f>
        <v>0</v>
      </c>
      <c r="U69" s="107">
        <f>IF((M69-O69)&lt;'Motore 2022_'!$H$29,(M69-O69),'Motore 2022_'!$H$29)</f>
        <v>0</v>
      </c>
      <c r="V69" s="107">
        <f t="shared" si="19"/>
        <v>0</v>
      </c>
      <c r="W69" s="107">
        <f t="shared" si="20"/>
        <v>0</v>
      </c>
      <c r="X69" s="107">
        <f>ROUND(V69*'Motore 2023'!$E$29,2)</f>
        <v>0</v>
      </c>
      <c r="Y69" s="107">
        <f>ROUND(W69*'Motore 2022_'!$E$29,2)</f>
        <v>0</v>
      </c>
      <c r="Z69" s="107">
        <f>IF(L69-N69-T69&lt;'Motore 2023'!$H$30,(Ripartizione!L69-Ripartizione!N69-Ripartizione!T69),'Motore 2023'!$H$30)</f>
        <v>0</v>
      </c>
      <c r="AA69" s="107">
        <f>IF(M69-O69-U69&lt;'Motore 2022_'!$H$30,(Ripartizione!M69-Ripartizione!O69-Ripartizione!U69),'Motore 2022_'!$H$30)</f>
        <v>0</v>
      </c>
      <c r="AB69" s="107">
        <f t="shared" si="21"/>
        <v>0</v>
      </c>
      <c r="AC69" s="107">
        <f t="shared" si="22"/>
        <v>0</v>
      </c>
      <c r="AD69" s="107">
        <f>ROUND(AB69*'Motore 2023'!$E$30,2)</f>
        <v>0</v>
      </c>
      <c r="AE69" s="107">
        <f>ROUND(AC69*'Motore 2022_'!$E$30,2)</f>
        <v>0</v>
      </c>
      <c r="AF69" s="107">
        <f>IF((L69-N69-T69-Z69)&lt;'Motore 2023'!$H$31, (L69-N69-T69-Z69),'Motore 2023'!$H$31)</f>
        <v>0</v>
      </c>
      <c r="AG69" s="107">
        <f>IF((M69-O69-U69-AA69)&lt;'Motore 2022_'!$H$31, (M69-O69-U69-AA69),'Motore 2022_'!$H$31)</f>
        <v>0</v>
      </c>
      <c r="AH69" s="107">
        <f t="shared" si="23"/>
        <v>0</v>
      </c>
      <c r="AI69" s="107">
        <f t="shared" si="24"/>
        <v>0</v>
      </c>
      <c r="AJ69" s="107">
        <f>ROUND(AH69*'Motore 2023'!$E$31,2)</f>
        <v>0</v>
      </c>
      <c r="AK69" s="107">
        <f>ROUND(AI69*'Motore 2022_'!$E$31,2)</f>
        <v>0</v>
      </c>
      <c r="AL69" s="107">
        <f t="shared" si="25"/>
        <v>0</v>
      </c>
      <c r="AM69" s="107">
        <f t="shared" si="26"/>
        <v>0</v>
      </c>
      <c r="AN69" s="107">
        <f t="shared" si="27"/>
        <v>0</v>
      </c>
      <c r="AO69" s="107">
        <f t="shared" si="28"/>
        <v>0</v>
      </c>
      <c r="AP69" s="107">
        <f>ROUND(AN69*'Motore 2023'!$E$32,2)</f>
        <v>0</v>
      </c>
      <c r="AQ69" s="107">
        <f>ROUND(AO69*'Motore 2022_'!$E$32,2)</f>
        <v>0</v>
      </c>
      <c r="AR69" s="118">
        <f t="shared" si="29"/>
        <v>0</v>
      </c>
      <c r="AS69" s="119">
        <f t="shared" si="30"/>
        <v>0</v>
      </c>
      <c r="AT69" s="119">
        <f t="shared" si="31"/>
        <v>0</v>
      </c>
      <c r="AU69" s="119">
        <f t="shared" si="32"/>
        <v>0</v>
      </c>
      <c r="AV69" s="119">
        <f t="shared" si="33"/>
        <v>0</v>
      </c>
      <c r="AW69" s="119">
        <f t="shared" si="34"/>
        <v>0</v>
      </c>
      <c r="AX69" s="119">
        <f t="shared" si="35"/>
        <v>0</v>
      </c>
      <c r="AY69" s="119">
        <f>IF($C$17="SI",((C69*'Motore 2023'!$B$35) + (D69*'Motore 2022_'!$B$35)),0)</f>
        <v>0</v>
      </c>
      <c r="AZ69" s="119">
        <f t="shared" si="36"/>
        <v>0</v>
      </c>
      <c r="BA69" s="120">
        <f>IF($C$17="SI",(((C69*'Motore 2023'!$B$38))+((D69*'Motore 2022_'!$B$38))),0)</f>
        <v>0</v>
      </c>
      <c r="BB69" s="119">
        <f t="shared" si="37"/>
        <v>0</v>
      </c>
      <c r="BC69" s="121">
        <f t="shared" si="38"/>
        <v>0</v>
      </c>
      <c r="BD69" s="122">
        <f t="shared" si="39"/>
        <v>0</v>
      </c>
      <c r="BE69" s="122">
        <f>IF($C$17="SI",(C69*3*('Motore 2023'!$B$41+'Motore 2023'!$B$42+'Motore 2023'!$B$43+'Motore 2023'!$B$44)),(C69*1*('Motore 2023'!$B$41+'Motore 2023'!$B$42+'Motore 2023'!$B$43+'Motore 2023'!$B$44)))</f>
        <v>0</v>
      </c>
      <c r="BF69" s="122">
        <f>IF($C$17="SI",(D69*3*('Motore 2022_'!$B$41+'Motore 2022_'!$B$42+'Motore 2022_'!$B$43+'Motore 2022_'!$B$44)),(D69*1*('Motore 2022_'!$B$41+'Motore 2022_'!$B$42+'Motore 2022_'!$B$43+'Motore 2022_'!$B$44)))</f>
        <v>0</v>
      </c>
      <c r="BG69" s="122">
        <f>IF($C$17="SI",(C69*3*('Motore 2023'!$B$41+'Motore 2023'!$B$42+'Motore 2023'!$B$43+'Motore 2023'!$B$44))+((C69*3*('Motore 2023'!$B$41+'Motore 2023'!$B$42+'Motore 2023'!$B$43+'Motore 2023'!$B$44))*10%),(C69*1*('Motore 2023'!$B$41+'Motore 2023'!$B$42+'Motore 2023'!$B$43+'Motore 2023'!$B$44))+((C69*1*('Motore 2023'!$B$41+'Motore 2023'!$B$42+'Motore 2023'!$B$43+'Motore 2023'!$B$44))*10%))</f>
        <v>0</v>
      </c>
      <c r="BH69" s="122">
        <f>IF($C$17="SI",(D69*3*('Motore 2022_'!$B$41+'Motore 2022_'!$B$42+'Motore 2022_'!$D$43+'Motore 2022_'!$B$44))+((D69*3*('Motore 2022_'!$B$41+'Motore 2022_'!$B$42+'Motore 2022_'!$D$43+'Motore 2022_'!$B$44))*10%),(D69*1*('Motore 2022_'!$B$41+'Motore 2022_'!$B$42+'Motore 2022_'!$D$43+'Motore 2022_'!$B$44))+((D69*1*('Motore 2022_'!$B$41+'Motore 2022_'!$B$42+'Motore 2022_'!$D$43+'Motore 2022_'!$B$44))*10%))</f>
        <v>0</v>
      </c>
      <c r="BI69" s="122">
        <f t="shared" si="40"/>
        <v>0</v>
      </c>
      <c r="BJ69" s="123">
        <f t="shared" si="41"/>
        <v>0</v>
      </c>
      <c r="BK69" s="123">
        <f>IF(I69&lt;&gt;0,IF($C$17="SI",((('Motore 2023'!$B$47+'Motore 2023'!$B$50+'Motore 2023'!$B$53)/365)*$D$14)+(((('Motore 2023'!$B$47+'Motore 2023'!$B$50+'Motore 2022_'!$B$53)/365)*$D$14)*10%),(('Motore 2023'!$B$53/365)*$D$14)+(('Motore 2023'!$B$53/365)*$D$14)*10%),0)</f>
        <v>0</v>
      </c>
      <c r="BL69" s="123">
        <f>IF(I69&lt;&gt;0,IF($C$17="SI",((('Motore 2022_'!$B$47+'Motore 2022_'!$B$50+'Motore 2022_'!$B$53)/365)*$D$13)+(((('Motore 2022_'!$B$47+'Motore 2022_'!$B$50+'Motore 2022_'!$B$53)/365)*$D$13)*10%),(('Motore 2022_'!$B$53/365)*$D$13)+(('Motore 2022_'!$B$53/365)*$D$13)*10%),0)</f>
        <v>0</v>
      </c>
      <c r="BM69" s="123">
        <f>IF(I69&lt;&gt;0,IF($C$17="SI",((('Motore 2023'!$B$47+'Motore 2023'!$B$50+'Motore 2023'!$B$53)/365)*$D$14),(('Motore 2023'!$B$53/365)*$D$14)),0)</f>
        <v>0</v>
      </c>
      <c r="BN69" s="123">
        <f>IF(I69&lt;&gt;0,IF($C$17="SI",((('Motore 2022_'!$B$47+'Motore 2022_'!$B$50+'Motore 2022_'!$B$53)/365)*$D$13),(('Motore 2022_'!$B$53/365)*$D$13)),0)</f>
        <v>0</v>
      </c>
      <c r="BO69" s="122">
        <f t="shared" si="42"/>
        <v>0</v>
      </c>
      <c r="BP69" s="124">
        <f t="shared" si="43"/>
        <v>0</v>
      </c>
      <c r="BQ69" s="42"/>
    </row>
    <row r="70" spans="1:69" x14ac:dyDescent="0.3">
      <c r="A70" s="66" t="s">
        <v>110</v>
      </c>
      <c r="B70" s="51">
        <v>0</v>
      </c>
      <c r="C70" s="51">
        <v>0</v>
      </c>
      <c r="D70" s="51">
        <v>0</v>
      </c>
      <c r="E70" s="51">
        <f t="shared" si="9"/>
        <v>4</v>
      </c>
      <c r="F70" s="51">
        <f t="shared" si="10"/>
        <v>0</v>
      </c>
      <c r="G70" s="55" t="s">
        <v>8</v>
      </c>
      <c r="H70" s="63">
        <f t="shared" si="11"/>
        <v>0</v>
      </c>
      <c r="I70" s="63">
        <f t="shared" si="12"/>
        <v>0</v>
      </c>
      <c r="J70" s="64">
        <f t="shared" si="13"/>
        <v>0</v>
      </c>
      <c r="K70" s="65">
        <f t="shared" si="14"/>
        <v>0</v>
      </c>
      <c r="L70" s="65">
        <f t="shared" si="15"/>
        <v>0</v>
      </c>
      <c r="M70" s="65">
        <f t="shared" si="16"/>
        <v>0</v>
      </c>
      <c r="N70" s="107">
        <f>IF(L70&lt;'Motore 2023'!$H$28,Ripartizione!L70,'Motore 2023'!$H$28)</f>
        <v>0</v>
      </c>
      <c r="O70" s="107">
        <f>IF(M70&lt;'Motore 2022_'!$H$28,Ripartizione!M70,'Motore 2022_'!$H$28)</f>
        <v>0</v>
      </c>
      <c r="P70" s="107">
        <f t="shared" si="17"/>
        <v>0</v>
      </c>
      <c r="Q70" s="107">
        <f t="shared" si="18"/>
        <v>0</v>
      </c>
      <c r="R70" s="107">
        <f>ROUND(P70*'Motore 2023'!$E$28,2)</f>
        <v>0</v>
      </c>
      <c r="S70" s="107">
        <f>ROUND(Q70*'Motore 2022_'!$E$28,2)</f>
        <v>0</v>
      </c>
      <c r="T70" s="107">
        <f>IF((L70-N70)&lt;'Motore 2023'!$H$29,(L70-N70),'Motore 2023'!$H$29)</f>
        <v>0</v>
      </c>
      <c r="U70" s="107">
        <f>IF((M70-O70)&lt;'Motore 2022_'!$H$29,(M70-O70),'Motore 2022_'!$H$29)</f>
        <v>0</v>
      </c>
      <c r="V70" s="107">
        <f t="shared" si="19"/>
        <v>0</v>
      </c>
      <c r="W70" s="107">
        <f t="shared" si="20"/>
        <v>0</v>
      </c>
      <c r="X70" s="107">
        <f>ROUND(V70*'Motore 2023'!$E$29,2)</f>
        <v>0</v>
      </c>
      <c r="Y70" s="107">
        <f>ROUND(W70*'Motore 2022_'!$E$29,2)</f>
        <v>0</v>
      </c>
      <c r="Z70" s="107">
        <f>IF(L70-N70-T70&lt;'Motore 2023'!$H$30,(Ripartizione!L70-Ripartizione!N70-Ripartizione!T70),'Motore 2023'!$H$30)</f>
        <v>0</v>
      </c>
      <c r="AA70" s="107">
        <f>IF(M70-O70-U70&lt;'Motore 2022_'!$H$30,(Ripartizione!M70-Ripartizione!O70-Ripartizione!U70),'Motore 2022_'!$H$30)</f>
        <v>0</v>
      </c>
      <c r="AB70" s="107">
        <f t="shared" si="21"/>
        <v>0</v>
      </c>
      <c r="AC70" s="107">
        <f t="shared" si="22"/>
        <v>0</v>
      </c>
      <c r="AD70" s="107">
        <f>ROUND(AB70*'Motore 2023'!$E$30,2)</f>
        <v>0</v>
      </c>
      <c r="AE70" s="107">
        <f>ROUND(AC70*'Motore 2022_'!$E$30,2)</f>
        <v>0</v>
      </c>
      <c r="AF70" s="107">
        <f>IF((L70-N70-T70-Z70)&lt;'Motore 2023'!$H$31, (L70-N70-T70-Z70),'Motore 2023'!$H$31)</f>
        <v>0</v>
      </c>
      <c r="AG70" s="107">
        <f>IF((M70-O70-U70-AA70)&lt;'Motore 2022_'!$H$31, (M70-O70-U70-AA70),'Motore 2022_'!$H$31)</f>
        <v>0</v>
      </c>
      <c r="AH70" s="107">
        <f t="shared" si="23"/>
        <v>0</v>
      </c>
      <c r="AI70" s="107">
        <f t="shared" si="24"/>
        <v>0</v>
      </c>
      <c r="AJ70" s="107">
        <f>ROUND(AH70*'Motore 2023'!$E$31,2)</f>
        <v>0</v>
      </c>
      <c r="AK70" s="107">
        <f>ROUND(AI70*'Motore 2022_'!$E$31,2)</f>
        <v>0</v>
      </c>
      <c r="AL70" s="107">
        <f t="shared" si="25"/>
        <v>0</v>
      </c>
      <c r="AM70" s="107">
        <f t="shared" si="26"/>
        <v>0</v>
      </c>
      <c r="AN70" s="107">
        <f t="shared" si="27"/>
        <v>0</v>
      </c>
      <c r="AO70" s="107">
        <f t="shared" si="28"/>
        <v>0</v>
      </c>
      <c r="AP70" s="107">
        <f>ROUND(AN70*'Motore 2023'!$E$32,2)</f>
        <v>0</v>
      </c>
      <c r="AQ70" s="107">
        <f>ROUND(AO70*'Motore 2022_'!$E$32,2)</f>
        <v>0</v>
      </c>
      <c r="AR70" s="118">
        <f t="shared" si="29"/>
        <v>0</v>
      </c>
      <c r="AS70" s="119">
        <f t="shared" si="30"/>
        <v>0</v>
      </c>
      <c r="AT70" s="119">
        <f t="shared" si="31"/>
        <v>0</v>
      </c>
      <c r="AU70" s="119">
        <f t="shared" si="32"/>
        <v>0</v>
      </c>
      <c r="AV70" s="119">
        <f t="shared" si="33"/>
        <v>0</v>
      </c>
      <c r="AW70" s="119">
        <f t="shared" si="34"/>
        <v>0</v>
      </c>
      <c r="AX70" s="119">
        <f t="shared" si="35"/>
        <v>0</v>
      </c>
      <c r="AY70" s="119">
        <f>IF($C$17="SI",((C70*'Motore 2023'!$B$35) + (D70*'Motore 2022_'!$B$35)),0)</f>
        <v>0</v>
      </c>
      <c r="AZ70" s="119">
        <f t="shared" si="36"/>
        <v>0</v>
      </c>
      <c r="BA70" s="120">
        <f>IF($C$17="SI",(((C70*'Motore 2023'!$B$38))+((D70*'Motore 2022_'!$B$38))),0)</f>
        <v>0</v>
      </c>
      <c r="BB70" s="119">
        <f t="shared" si="37"/>
        <v>0</v>
      </c>
      <c r="BC70" s="121">
        <f t="shared" si="38"/>
        <v>0</v>
      </c>
      <c r="BD70" s="122">
        <f t="shared" si="39"/>
        <v>0</v>
      </c>
      <c r="BE70" s="122">
        <f>IF($C$17="SI",(C70*3*('Motore 2023'!$B$41+'Motore 2023'!$B$42+'Motore 2023'!$B$43+'Motore 2023'!$B$44)),(C70*1*('Motore 2023'!$B$41+'Motore 2023'!$B$42+'Motore 2023'!$B$43+'Motore 2023'!$B$44)))</f>
        <v>0</v>
      </c>
      <c r="BF70" s="122">
        <f>IF($C$17="SI",(D70*3*('Motore 2022_'!$B$41+'Motore 2022_'!$B$42+'Motore 2022_'!$B$43+'Motore 2022_'!$B$44)),(D70*1*('Motore 2022_'!$B$41+'Motore 2022_'!$B$42+'Motore 2022_'!$B$43+'Motore 2022_'!$B$44)))</f>
        <v>0</v>
      </c>
      <c r="BG70" s="122">
        <f>IF($C$17="SI",(C70*3*('Motore 2023'!$B$41+'Motore 2023'!$B$42+'Motore 2023'!$B$43+'Motore 2023'!$B$44))+((C70*3*('Motore 2023'!$B$41+'Motore 2023'!$B$42+'Motore 2023'!$B$43+'Motore 2023'!$B$44))*10%),(C70*1*('Motore 2023'!$B$41+'Motore 2023'!$B$42+'Motore 2023'!$B$43+'Motore 2023'!$B$44))+((C70*1*('Motore 2023'!$B$41+'Motore 2023'!$B$42+'Motore 2023'!$B$43+'Motore 2023'!$B$44))*10%))</f>
        <v>0</v>
      </c>
      <c r="BH70" s="122">
        <f>IF($C$17="SI",(D70*3*('Motore 2022_'!$B$41+'Motore 2022_'!$B$42+'Motore 2022_'!$D$43+'Motore 2022_'!$B$44))+((D70*3*('Motore 2022_'!$B$41+'Motore 2022_'!$B$42+'Motore 2022_'!$D$43+'Motore 2022_'!$B$44))*10%),(D70*1*('Motore 2022_'!$B$41+'Motore 2022_'!$B$42+'Motore 2022_'!$D$43+'Motore 2022_'!$B$44))+((D70*1*('Motore 2022_'!$B$41+'Motore 2022_'!$B$42+'Motore 2022_'!$D$43+'Motore 2022_'!$B$44))*10%))</f>
        <v>0</v>
      </c>
      <c r="BI70" s="122">
        <f t="shared" si="40"/>
        <v>0</v>
      </c>
      <c r="BJ70" s="123">
        <f t="shared" si="41"/>
        <v>0</v>
      </c>
      <c r="BK70" s="123">
        <f>IF(I70&lt;&gt;0,IF($C$17="SI",((('Motore 2023'!$B$47+'Motore 2023'!$B$50+'Motore 2023'!$B$53)/365)*$D$14)+(((('Motore 2023'!$B$47+'Motore 2023'!$B$50+'Motore 2022_'!$B$53)/365)*$D$14)*10%),(('Motore 2023'!$B$53/365)*$D$14)+(('Motore 2023'!$B$53/365)*$D$14)*10%),0)</f>
        <v>0</v>
      </c>
      <c r="BL70" s="123">
        <f>IF(I70&lt;&gt;0,IF($C$17="SI",((('Motore 2022_'!$B$47+'Motore 2022_'!$B$50+'Motore 2022_'!$B$53)/365)*$D$13)+(((('Motore 2022_'!$B$47+'Motore 2022_'!$B$50+'Motore 2022_'!$B$53)/365)*$D$13)*10%),(('Motore 2022_'!$B$53/365)*$D$13)+(('Motore 2022_'!$B$53/365)*$D$13)*10%),0)</f>
        <v>0</v>
      </c>
      <c r="BM70" s="123">
        <f>IF(I70&lt;&gt;0,IF($C$17="SI",((('Motore 2023'!$B$47+'Motore 2023'!$B$50+'Motore 2023'!$B$53)/365)*$D$14),(('Motore 2023'!$B$53/365)*$D$14)),0)</f>
        <v>0</v>
      </c>
      <c r="BN70" s="123">
        <f>IF(I70&lt;&gt;0,IF($C$17="SI",((('Motore 2022_'!$B$47+'Motore 2022_'!$B$50+'Motore 2022_'!$B$53)/365)*$D$13),(('Motore 2022_'!$B$53/365)*$D$13)),0)</f>
        <v>0</v>
      </c>
      <c r="BO70" s="122">
        <f t="shared" si="42"/>
        <v>0</v>
      </c>
      <c r="BP70" s="124">
        <f t="shared" si="43"/>
        <v>0</v>
      </c>
      <c r="BQ70" s="42"/>
    </row>
    <row r="71" spans="1:69" x14ac:dyDescent="0.3">
      <c r="A71" s="66" t="s">
        <v>111</v>
      </c>
      <c r="B71" s="51">
        <v>0</v>
      </c>
      <c r="C71" s="51">
        <v>0</v>
      </c>
      <c r="D71" s="51">
        <v>0</v>
      </c>
      <c r="E71" s="51">
        <f t="shared" si="9"/>
        <v>4</v>
      </c>
      <c r="F71" s="51">
        <f t="shared" si="10"/>
        <v>0</v>
      </c>
      <c r="G71" s="55" t="s">
        <v>8</v>
      </c>
      <c r="H71" s="63">
        <f t="shared" si="11"/>
        <v>0</v>
      </c>
      <c r="I71" s="63">
        <f t="shared" si="12"/>
        <v>0</v>
      </c>
      <c r="J71" s="64">
        <f t="shared" si="13"/>
        <v>0</v>
      </c>
      <c r="K71" s="65">
        <f t="shared" si="14"/>
        <v>0</v>
      </c>
      <c r="L71" s="65">
        <f t="shared" si="15"/>
        <v>0</v>
      </c>
      <c r="M71" s="65">
        <f t="shared" si="16"/>
        <v>0</v>
      </c>
      <c r="N71" s="107">
        <f>IF(L71&lt;'Motore 2023'!$H$28,Ripartizione!L71,'Motore 2023'!$H$28)</f>
        <v>0</v>
      </c>
      <c r="O71" s="107">
        <f>IF(M71&lt;'Motore 2022_'!$H$28,Ripartizione!M71,'Motore 2022_'!$H$28)</f>
        <v>0</v>
      </c>
      <c r="P71" s="107">
        <f t="shared" si="17"/>
        <v>0</v>
      </c>
      <c r="Q71" s="107">
        <f t="shared" si="18"/>
        <v>0</v>
      </c>
      <c r="R71" s="107">
        <f>ROUND(P71*'Motore 2023'!$E$28,2)</f>
        <v>0</v>
      </c>
      <c r="S71" s="107">
        <f>ROUND(Q71*'Motore 2022_'!$E$28,2)</f>
        <v>0</v>
      </c>
      <c r="T71" s="107">
        <f>IF((L71-N71)&lt;'Motore 2023'!$H$29,(L71-N71),'Motore 2023'!$H$29)</f>
        <v>0</v>
      </c>
      <c r="U71" s="107">
        <f>IF((M71-O71)&lt;'Motore 2022_'!$H$29,(M71-O71),'Motore 2022_'!$H$29)</f>
        <v>0</v>
      </c>
      <c r="V71" s="107">
        <f t="shared" si="19"/>
        <v>0</v>
      </c>
      <c r="W71" s="107">
        <f t="shared" si="20"/>
        <v>0</v>
      </c>
      <c r="X71" s="107">
        <f>ROUND(V71*'Motore 2023'!$E$29,2)</f>
        <v>0</v>
      </c>
      <c r="Y71" s="107">
        <f>ROUND(W71*'Motore 2022_'!$E$29,2)</f>
        <v>0</v>
      </c>
      <c r="Z71" s="107">
        <f>IF(L71-N71-T71&lt;'Motore 2023'!$H$30,(Ripartizione!L71-Ripartizione!N71-Ripartizione!T71),'Motore 2023'!$H$30)</f>
        <v>0</v>
      </c>
      <c r="AA71" s="107">
        <f>IF(M71-O71-U71&lt;'Motore 2022_'!$H$30,(Ripartizione!M71-Ripartizione!O71-Ripartizione!U71),'Motore 2022_'!$H$30)</f>
        <v>0</v>
      </c>
      <c r="AB71" s="107">
        <f t="shared" si="21"/>
        <v>0</v>
      </c>
      <c r="AC71" s="107">
        <f t="shared" si="22"/>
        <v>0</v>
      </c>
      <c r="AD71" s="107">
        <f>ROUND(AB71*'Motore 2023'!$E$30,2)</f>
        <v>0</v>
      </c>
      <c r="AE71" s="107">
        <f>ROUND(AC71*'Motore 2022_'!$E$30,2)</f>
        <v>0</v>
      </c>
      <c r="AF71" s="107">
        <f>IF((L71-N71-T71-Z71)&lt;'Motore 2023'!$H$31, (L71-N71-T71-Z71),'Motore 2023'!$H$31)</f>
        <v>0</v>
      </c>
      <c r="AG71" s="107">
        <f>IF((M71-O71-U71-AA71)&lt;'Motore 2022_'!$H$31, (M71-O71-U71-AA71),'Motore 2022_'!$H$31)</f>
        <v>0</v>
      </c>
      <c r="AH71" s="107">
        <f t="shared" si="23"/>
        <v>0</v>
      </c>
      <c r="AI71" s="107">
        <f t="shared" si="24"/>
        <v>0</v>
      </c>
      <c r="AJ71" s="107">
        <f>ROUND(AH71*'Motore 2023'!$E$31,2)</f>
        <v>0</v>
      </c>
      <c r="AK71" s="107">
        <f>ROUND(AI71*'Motore 2022_'!$E$31,2)</f>
        <v>0</v>
      </c>
      <c r="AL71" s="107">
        <f t="shared" si="25"/>
        <v>0</v>
      </c>
      <c r="AM71" s="107">
        <f t="shared" si="26"/>
        <v>0</v>
      </c>
      <c r="AN71" s="107">
        <f t="shared" si="27"/>
        <v>0</v>
      </c>
      <c r="AO71" s="107">
        <f t="shared" si="28"/>
        <v>0</v>
      </c>
      <c r="AP71" s="107">
        <f>ROUND(AN71*'Motore 2023'!$E$32,2)</f>
        <v>0</v>
      </c>
      <c r="AQ71" s="107">
        <f>ROUND(AO71*'Motore 2022_'!$E$32,2)</f>
        <v>0</v>
      </c>
      <c r="AR71" s="118">
        <f t="shared" si="29"/>
        <v>0</v>
      </c>
      <c r="AS71" s="119">
        <f t="shared" si="30"/>
        <v>0</v>
      </c>
      <c r="AT71" s="119">
        <f t="shared" si="31"/>
        <v>0</v>
      </c>
      <c r="AU71" s="119">
        <f t="shared" si="32"/>
        <v>0</v>
      </c>
      <c r="AV71" s="119">
        <f t="shared" si="33"/>
        <v>0</v>
      </c>
      <c r="AW71" s="119">
        <f t="shared" si="34"/>
        <v>0</v>
      </c>
      <c r="AX71" s="119">
        <f t="shared" si="35"/>
        <v>0</v>
      </c>
      <c r="AY71" s="119">
        <f>IF($C$17="SI",((C71*'Motore 2023'!$B$35) + (D71*'Motore 2022_'!$B$35)),0)</f>
        <v>0</v>
      </c>
      <c r="AZ71" s="119">
        <f t="shared" si="36"/>
        <v>0</v>
      </c>
      <c r="BA71" s="120">
        <f>IF($C$17="SI",(((C71*'Motore 2023'!$B$38))+((D71*'Motore 2022_'!$B$38))),0)</f>
        <v>0</v>
      </c>
      <c r="BB71" s="119">
        <f t="shared" si="37"/>
        <v>0</v>
      </c>
      <c r="BC71" s="121">
        <f t="shared" si="38"/>
        <v>0</v>
      </c>
      <c r="BD71" s="122">
        <f t="shared" si="39"/>
        <v>0</v>
      </c>
      <c r="BE71" s="122">
        <f>IF($C$17="SI",(C71*3*('Motore 2023'!$B$41+'Motore 2023'!$B$42+'Motore 2023'!$B$43+'Motore 2023'!$B$44)),(C71*1*('Motore 2023'!$B$41+'Motore 2023'!$B$42+'Motore 2023'!$B$43+'Motore 2023'!$B$44)))</f>
        <v>0</v>
      </c>
      <c r="BF71" s="122">
        <f>IF($C$17="SI",(D71*3*('Motore 2022_'!$B$41+'Motore 2022_'!$B$42+'Motore 2022_'!$B$43+'Motore 2022_'!$B$44)),(D71*1*('Motore 2022_'!$B$41+'Motore 2022_'!$B$42+'Motore 2022_'!$B$43+'Motore 2022_'!$B$44)))</f>
        <v>0</v>
      </c>
      <c r="BG71" s="122">
        <f>IF($C$17="SI",(C71*3*('Motore 2023'!$B$41+'Motore 2023'!$B$42+'Motore 2023'!$B$43+'Motore 2023'!$B$44))+((C71*3*('Motore 2023'!$B$41+'Motore 2023'!$B$42+'Motore 2023'!$B$43+'Motore 2023'!$B$44))*10%),(C71*1*('Motore 2023'!$B$41+'Motore 2023'!$B$42+'Motore 2023'!$B$43+'Motore 2023'!$B$44))+((C71*1*('Motore 2023'!$B$41+'Motore 2023'!$B$42+'Motore 2023'!$B$43+'Motore 2023'!$B$44))*10%))</f>
        <v>0</v>
      </c>
      <c r="BH71" s="122">
        <f>IF($C$17="SI",(D71*3*('Motore 2022_'!$B$41+'Motore 2022_'!$B$42+'Motore 2022_'!$D$43+'Motore 2022_'!$B$44))+((D71*3*('Motore 2022_'!$B$41+'Motore 2022_'!$B$42+'Motore 2022_'!$D$43+'Motore 2022_'!$B$44))*10%),(D71*1*('Motore 2022_'!$B$41+'Motore 2022_'!$B$42+'Motore 2022_'!$D$43+'Motore 2022_'!$B$44))+((D71*1*('Motore 2022_'!$B$41+'Motore 2022_'!$B$42+'Motore 2022_'!$D$43+'Motore 2022_'!$B$44))*10%))</f>
        <v>0</v>
      </c>
      <c r="BI71" s="122">
        <f t="shared" si="40"/>
        <v>0</v>
      </c>
      <c r="BJ71" s="123">
        <f t="shared" si="41"/>
        <v>0</v>
      </c>
      <c r="BK71" s="123">
        <f>IF(I71&lt;&gt;0,IF($C$17="SI",((('Motore 2023'!$B$47+'Motore 2023'!$B$50+'Motore 2023'!$B$53)/365)*$D$14)+(((('Motore 2023'!$B$47+'Motore 2023'!$B$50+'Motore 2022_'!$B$53)/365)*$D$14)*10%),(('Motore 2023'!$B$53/365)*$D$14)+(('Motore 2023'!$B$53/365)*$D$14)*10%),0)</f>
        <v>0</v>
      </c>
      <c r="BL71" s="123">
        <f>IF(I71&lt;&gt;0,IF($C$17="SI",((('Motore 2022_'!$B$47+'Motore 2022_'!$B$50+'Motore 2022_'!$B$53)/365)*$D$13)+(((('Motore 2022_'!$B$47+'Motore 2022_'!$B$50+'Motore 2022_'!$B$53)/365)*$D$13)*10%),(('Motore 2022_'!$B$53/365)*$D$13)+(('Motore 2022_'!$B$53/365)*$D$13)*10%),0)</f>
        <v>0</v>
      </c>
      <c r="BM71" s="123">
        <f>IF(I71&lt;&gt;0,IF($C$17="SI",((('Motore 2023'!$B$47+'Motore 2023'!$B$50+'Motore 2023'!$B$53)/365)*$D$14),(('Motore 2023'!$B$53/365)*$D$14)),0)</f>
        <v>0</v>
      </c>
      <c r="BN71" s="123">
        <f>IF(I71&lt;&gt;0,IF($C$17="SI",((('Motore 2022_'!$B$47+'Motore 2022_'!$B$50+'Motore 2022_'!$B$53)/365)*$D$13),(('Motore 2022_'!$B$53/365)*$D$13)),0)</f>
        <v>0</v>
      </c>
      <c r="BO71" s="122">
        <f t="shared" si="42"/>
        <v>0</v>
      </c>
      <c r="BP71" s="124">
        <f t="shared" si="43"/>
        <v>0</v>
      </c>
      <c r="BQ71" s="42"/>
    </row>
    <row r="72" spans="1:69" x14ac:dyDescent="0.3">
      <c r="A72" s="66" t="s">
        <v>112</v>
      </c>
      <c r="B72" s="51">
        <v>0</v>
      </c>
      <c r="C72" s="51">
        <v>0</v>
      </c>
      <c r="D72" s="51">
        <v>0</v>
      </c>
      <c r="E72" s="51">
        <f t="shared" si="9"/>
        <v>4</v>
      </c>
      <c r="F72" s="51">
        <f t="shared" si="10"/>
        <v>0</v>
      </c>
      <c r="G72" s="55" t="s">
        <v>8</v>
      </c>
      <c r="H72" s="63">
        <f t="shared" si="11"/>
        <v>0</v>
      </c>
      <c r="I72" s="63">
        <f t="shared" si="12"/>
        <v>0</v>
      </c>
      <c r="J72" s="64">
        <f t="shared" si="13"/>
        <v>0</v>
      </c>
      <c r="K72" s="65">
        <f t="shared" si="14"/>
        <v>0</v>
      </c>
      <c r="L72" s="65">
        <f t="shared" si="15"/>
        <v>0</v>
      </c>
      <c r="M72" s="65">
        <f t="shared" si="16"/>
        <v>0</v>
      </c>
      <c r="N72" s="107">
        <f>IF(L72&lt;'Motore 2023'!$H$28,Ripartizione!L72,'Motore 2023'!$H$28)</f>
        <v>0</v>
      </c>
      <c r="O72" s="107">
        <f>IF(M72&lt;'Motore 2022_'!$H$28,Ripartizione!M72,'Motore 2022_'!$H$28)</f>
        <v>0</v>
      </c>
      <c r="P72" s="107">
        <f t="shared" si="17"/>
        <v>0</v>
      </c>
      <c r="Q72" s="107">
        <f t="shared" si="18"/>
        <v>0</v>
      </c>
      <c r="R72" s="107">
        <f>ROUND(P72*'Motore 2023'!$E$28,2)</f>
        <v>0</v>
      </c>
      <c r="S72" s="107">
        <f>ROUND(Q72*'Motore 2022_'!$E$28,2)</f>
        <v>0</v>
      </c>
      <c r="T72" s="107">
        <f>IF((L72-N72)&lt;'Motore 2023'!$H$29,(L72-N72),'Motore 2023'!$H$29)</f>
        <v>0</v>
      </c>
      <c r="U72" s="107">
        <f>IF((M72-O72)&lt;'Motore 2022_'!$H$29,(M72-O72),'Motore 2022_'!$H$29)</f>
        <v>0</v>
      </c>
      <c r="V72" s="107">
        <f t="shared" si="19"/>
        <v>0</v>
      </c>
      <c r="W72" s="107">
        <f t="shared" si="20"/>
        <v>0</v>
      </c>
      <c r="X72" s="107">
        <f>ROUND(V72*'Motore 2023'!$E$29,2)</f>
        <v>0</v>
      </c>
      <c r="Y72" s="107">
        <f>ROUND(W72*'Motore 2022_'!$E$29,2)</f>
        <v>0</v>
      </c>
      <c r="Z72" s="107">
        <f>IF(L72-N72-T72&lt;'Motore 2023'!$H$30,(Ripartizione!L72-Ripartizione!N72-Ripartizione!T72),'Motore 2023'!$H$30)</f>
        <v>0</v>
      </c>
      <c r="AA72" s="107">
        <f>IF(M72-O72-U72&lt;'Motore 2022_'!$H$30,(Ripartizione!M72-Ripartizione!O72-Ripartizione!U72),'Motore 2022_'!$H$30)</f>
        <v>0</v>
      </c>
      <c r="AB72" s="107">
        <f t="shared" si="21"/>
        <v>0</v>
      </c>
      <c r="AC72" s="107">
        <f t="shared" si="22"/>
        <v>0</v>
      </c>
      <c r="AD72" s="107">
        <f>ROUND(AB72*'Motore 2023'!$E$30,2)</f>
        <v>0</v>
      </c>
      <c r="AE72" s="107">
        <f>ROUND(AC72*'Motore 2022_'!$E$30,2)</f>
        <v>0</v>
      </c>
      <c r="AF72" s="107">
        <f>IF((L72-N72-T72-Z72)&lt;'Motore 2023'!$H$31, (L72-N72-T72-Z72),'Motore 2023'!$H$31)</f>
        <v>0</v>
      </c>
      <c r="AG72" s="107">
        <f>IF((M72-O72-U72-AA72)&lt;'Motore 2022_'!$H$31, (M72-O72-U72-AA72),'Motore 2022_'!$H$31)</f>
        <v>0</v>
      </c>
      <c r="AH72" s="107">
        <f t="shared" si="23"/>
        <v>0</v>
      </c>
      <c r="AI72" s="107">
        <f t="shared" si="24"/>
        <v>0</v>
      </c>
      <c r="AJ72" s="107">
        <f>ROUND(AH72*'Motore 2023'!$E$31,2)</f>
        <v>0</v>
      </c>
      <c r="AK72" s="107">
        <f>ROUND(AI72*'Motore 2022_'!$E$31,2)</f>
        <v>0</v>
      </c>
      <c r="AL72" s="107">
        <f t="shared" si="25"/>
        <v>0</v>
      </c>
      <c r="AM72" s="107">
        <f t="shared" si="26"/>
        <v>0</v>
      </c>
      <c r="AN72" s="107">
        <f t="shared" si="27"/>
        <v>0</v>
      </c>
      <c r="AO72" s="107">
        <f t="shared" si="28"/>
        <v>0</v>
      </c>
      <c r="AP72" s="107">
        <f>ROUND(AN72*'Motore 2023'!$E$32,2)</f>
        <v>0</v>
      </c>
      <c r="AQ72" s="107">
        <f>ROUND(AO72*'Motore 2022_'!$E$32,2)</f>
        <v>0</v>
      </c>
      <c r="AR72" s="118">
        <f t="shared" si="29"/>
        <v>0</v>
      </c>
      <c r="AS72" s="119">
        <f t="shared" si="30"/>
        <v>0</v>
      </c>
      <c r="AT72" s="119">
        <f t="shared" si="31"/>
        <v>0</v>
      </c>
      <c r="AU72" s="119">
        <f t="shared" si="32"/>
        <v>0</v>
      </c>
      <c r="AV72" s="119">
        <f t="shared" si="33"/>
        <v>0</v>
      </c>
      <c r="AW72" s="119">
        <f t="shared" si="34"/>
        <v>0</v>
      </c>
      <c r="AX72" s="119">
        <f t="shared" si="35"/>
        <v>0</v>
      </c>
      <c r="AY72" s="119">
        <f>IF($C$17="SI",((C72*'Motore 2023'!$B$35) + (D72*'Motore 2022_'!$B$35)),0)</f>
        <v>0</v>
      </c>
      <c r="AZ72" s="119">
        <f t="shared" si="36"/>
        <v>0</v>
      </c>
      <c r="BA72" s="120">
        <f>IF($C$17="SI",(((C72*'Motore 2023'!$B$38))+((D72*'Motore 2022_'!$B$38))),0)</f>
        <v>0</v>
      </c>
      <c r="BB72" s="119">
        <f t="shared" si="37"/>
        <v>0</v>
      </c>
      <c r="BC72" s="121">
        <f t="shared" si="38"/>
        <v>0</v>
      </c>
      <c r="BD72" s="122">
        <f t="shared" si="39"/>
        <v>0</v>
      </c>
      <c r="BE72" s="122">
        <f>IF($C$17="SI",(C72*3*('Motore 2023'!$B$41+'Motore 2023'!$B$42+'Motore 2023'!$B$43+'Motore 2023'!$B$44)),(C72*1*('Motore 2023'!$B$41+'Motore 2023'!$B$42+'Motore 2023'!$B$43+'Motore 2023'!$B$44)))</f>
        <v>0</v>
      </c>
      <c r="BF72" s="122">
        <f>IF($C$17="SI",(D72*3*('Motore 2022_'!$B$41+'Motore 2022_'!$B$42+'Motore 2022_'!$B$43+'Motore 2022_'!$B$44)),(D72*1*('Motore 2022_'!$B$41+'Motore 2022_'!$B$42+'Motore 2022_'!$B$43+'Motore 2022_'!$B$44)))</f>
        <v>0</v>
      </c>
      <c r="BG72" s="122">
        <f>IF($C$17="SI",(C72*3*('Motore 2023'!$B$41+'Motore 2023'!$B$42+'Motore 2023'!$B$43+'Motore 2023'!$B$44))+((C72*3*('Motore 2023'!$B$41+'Motore 2023'!$B$42+'Motore 2023'!$B$43+'Motore 2023'!$B$44))*10%),(C72*1*('Motore 2023'!$B$41+'Motore 2023'!$B$42+'Motore 2023'!$B$43+'Motore 2023'!$B$44))+((C72*1*('Motore 2023'!$B$41+'Motore 2023'!$B$42+'Motore 2023'!$B$43+'Motore 2023'!$B$44))*10%))</f>
        <v>0</v>
      </c>
      <c r="BH72" s="122">
        <f>IF($C$17="SI",(D72*3*('Motore 2022_'!$B$41+'Motore 2022_'!$B$42+'Motore 2022_'!$D$43+'Motore 2022_'!$B$44))+((D72*3*('Motore 2022_'!$B$41+'Motore 2022_'!$B$42+'Motore 2022_'!$D$43+'Motore 2022_'!$B$44))*10%),(D72*1*('Motore 2022_'!$B$41+'Motore 2022_'!$B$42+'Motore 2022_'!$D$43+'Motore 2022_'!$B$44))+((D72*1*('Motore 2022_'!$B$41+'Motore 2022_'!$B$42+'Motore 2022_'!$D$43+'Motore 2022_'!$B$44))*10%))</f>
        <v>0</v>
      </c>
      <c r="BI72" s="122">
        <f t="shared" si="40"/>
        <v>0</v>
      </c>
      <c r="BJ72" s="123">
        <f t="shared" si="41"/>
        <v>0</v>
      </c>
      <c r="BK72" s="123">
        <f>IF(I72&lt;&gt;0,IF($C$17="SI",((('Motore 2023'!$B$47+'Motore 2023'!$B$50+'Motore 2023'!$B$53)/365)*$D$14)+(((('Motore 2023'!$B$47+'Motore 2023'!$B$50+'Motore 2022_'!$B$53)/365)*$D$14)*10%),(('Motore 2023'!$B$53/365)*$D$14)+(('Motore 2023'!$B$53/365)*$D$14)*10%),0)</f>
        <v>0</v>
      </c>
      <c r="BL72" s="123">
        <f>IF(I72&lt;&gt;0,IF($C$17="SI",((('Motore 2022_'!$B$47+'Motore 2022_'!$B$50+'Motore 2022_'!$B$53)/365)*$D$13)+(((('Motore 2022_'!$B$47+'Motore 2022_'!$B$50+'Motore 2022_'!$B$53)/365)*$D$13)*10%),(('Motore 2022_'!$B$53/365)*$D$13)+(('Motore 2022_'!$B$53/365)*$D$13)*10%),0)</f>
        <v>0</v>
      </c>
      <c r="BM72" s="123">
        <f>IF(I72&lt;&gt;0,IF($C$17="SI",((('Motore 2023'!$B$47+'Motore 2023'!$B$50+'Motore 2023'!$B$53)/365)*$D$14),(('Motore 2023'!$B$53/365)*$D$14)),0)</f>
        <v>0</v>
      </c>
      <c r="BN72" s="123">
        <f>IF(I72&lt;&gt;0,IF($C$17="SI",((('Motore 2022_'!$B$47+'Motore 2022_'!$B$50+'Motore 2022_'!$B$53)/365)*$D$13),(('Motore 2022_'!$B$53/365)*$D$13)),0)</f>
        <v>0</v>
      </c>
      <c r="BO72" s="122">
        <f t="shared" si="42"/>
        <v>0</v>
      </c>
      <c r="BP72" s="124">
        <f t="shared" si="43"/>
        <v>0</v>
      </c>
      <c r="BQ72" s="42"/>
    </row>
    <row r="73" spans="1:69" x14ac:dyDescent="0.3">
      <c r="A73" s="66" t="s">
        <v>113</v>
      </c>
      <c r="B73" s="51">
        <v>0</v>
      </c>
      <c r="C73" s="51">
        <v>0</v>
      </c>
      <c r="D73" s="51">
        <v>0</v>
      </c>
      <c r="E73" s="51">
        <f t="shared" si="9"/>
        <v>4</v>
      </c>
      <c r="F73" s="51">
        <f t="shared" si="10"/>
        <v>0</v>
      </c>
      <c r="G73" s="55" t="s">
        <v>8</v>
      </c>
      <c r="H73" s="63">
        <f t="shared" si="11"/>
        <v>0</v>
      </c>
      <c r="I73" s="63">
        <f t="shared" si="12"/>
        <v>0</v>
      </c>
      <c r="J73" s="64">
        <f t="shared" si="13"/>
        <v>0</v>
      </c>
      <c r="K73" s="65">
        <f t="shared" si="14"/>
        <v>0</v>
      </c>
      <c r="L73" s="65">
        <f t="shared" si="15"/>
        <v>0</v>
      </c>
      <c r="M73" s="65">
        <f t="shared" si="16"/>
        <v>0</v>
      </c>
      <c r="N73" s="107">
        <f>IF(L73&lt;'Motore 2023'!$H$28,Ripartizione!L73,'Motore 2023'!$H$28)</f>
        <v>0</v>
      </c>
      <c r="O73" s="107">
        <f>IF(M73&lt;'Motore 2022_'!$H$28,Ripartizione!M73,'Motore 2022_'!$H$28)</f>
        <v>0</v>
      </c>
      <c r="P73" s="107">
        <f t="shared" si="17"/>
        <v>0</v>
      </c>
      <c r="Q73" s="107">
        <f t="shared" si="18"/>
        <v>0</v>
      </c>
      <c r="R73" s="107">
        <f>ROUND(P73*'Motore 2023'!$E$28,2)</f>
        <v>0</v>
      </c>
      <c r="S73" s="107">
        <f>ROUND(Q73*'Motore 2022_'!$E$28,2)</f>
        <v>0</v>
      </c>
      <c r="T73" s="107">
        <f>IF((L73-N73)&lt;'Motore 2023'!$H$29,(L73-N73),'Motore 2023'!$H$29)</f>
        <v>0</v>
      </c>
      <c r="U73" s="107">
        <f>IF((M73-O73)&lt;'Motore 2022_'!$H$29,(M73-O73),'Motore 2022_'!$H$29)</f>
        <v>0</v>
      </c>
      <c r="V73" s="107">
        <f t="shared" si="19"/>
        <v>0</v>
      </c>
      <c r="W73" s="107">
        <f t="shared" si="20"/>
        <v>0</v>
      </c>
      <c r="X73" s="107">
        <f>ROUND(V73*'Motore 2023'!$E$29,2)</f>
        <v>0</v>
      </c>
      <c r="Y73" s="107">
        <f>ROUND(W73*'Motore 2022_'!$E$29,2)</f>
        <v>0</v>
      </c>
      <c r="Z73" s="107">
        <f>IF(L73-N73-T73&lt;'Motore 2023'!$H$30,(Ripartizione!L73-Ripartizione!N73-Ripartizione!T73),'Motore 2023'!$H$30)</f>
        <v>0</v>
      </c>
      <c r="AA73" s="107">
        <f>IF(M73-O73-U73&lt;'Motore 2022_'!$H$30,(Ripartizione!M73-Ripartizione!O73-Ripartizione!U73),'Motore 2022_'!$H$30)</f>
        <v>0</v>
      </c>
      <c r="AB73" s="107">
        <f t="shared" si="21"/>
        <v>0</v>
      </c>
      <c r="AC73" s="107">
        <f t="shared" si="22"/>
        <v>0</v>
      </c>
      <c r="AD73" s="107">
        <f>ROUND(AB73*'Motore 2023'!$E$30,2)</f>
        <v>0</v>
      </c>
      <c r="AE73" s="107">
        <f>ROUND(AC73*'Motore 2022_'!$E$30,2)</f>
        <v>0</v>
      </c>
      <c r="AF73" s="107">
        <f>IF((L73-N73-T73-Z73)&lt;'Motore 2023'!$H$31, (L73-N73-T73-Z73),'Motore 2023'!$H$31)</f>
        <v>0</v>
      </c>
      <c r="AG73" s="107">
        <f>IF((M73-O73-U73-AA73)&lt;'Motore 2022_'!$H$31, (M73-O73-U73-AA73),'Motore 2022_'!$H$31)</f>
        <v>0</v>
      </c>
      <c r="AH73" s="107">
        <f t="shared" si="23"/>
        <v>0</v>
      </c>
      <c r="AI73" s="107">
        <f t="shared" si="24"/>
        <v>0</v>
      </c>
      <c r="AJ73" s="107">
        <f>ROUND(AH73*'Motore 2023'!$E$31,2)</f>
        <v>0</v>
      </c>
      <c r="AK73" s="107">
        <f>ROUND(AI73*'Motore 2022_'!$E$31,2)</f>
        <v>0</v>
      </c>
      <c r="AL73" s="107">
        <f t="shared" si="25"/>
        <v>0</v>
      </c>
      <c r="AM73" s="107">
        <f t="shared" si="26"/>
        <v>0</v>
      </c>
      <c r="AN73" s="107">
        <f t="shared" si="27"/>
        <v>0</v>
      </c>
      <c r="AO73" s="107">
        <f t="shared" si="28"/>
        <v>0</v>
      </c>
      <c r="AP73" s="107">
        <f>ROUND(AN73*'Motore 2023'!$E$32,2)</f>
        <v>0</v>
      </c>
      <c r="AQ73" s="107">
        <f>ROUND(AO73*'Motore 2022_'!$E$32,2)</f>
        <v>0</v>
      </c>
      <c r="AR73" s="118">
        <f t="shared" si="29"/>
        <v>0</v>
      </c>
      <c r="AS73" s="119">
        <f t="shared" si="30"/>
        <v>0</v>
      </c>
      <c r="AT73" s="119">
        <f t="shared" si="31"/>
        <v>0</v>
      </c>
      <c r="AU73" s="119">
        <f t="shared" si="32"/>
        <v>0</v>
      </c>
      <c r="AV73" s="119">
        <f t="shared" si="33"/>
        <v>0</v>
      </c>
      <c r="AW73" s="119">
        <f t="shared" si="34"/>
        <v>0</v>
      </c>
      <c r="AX73" s="119">
        <f t="shared" si="35"/>
        <v>0</v>
      </c>
      <c r="AY73" s="119">
        <f>IF($C$17="SI",((C73*'Motore 2023'!$B$35) + (D73*'Motore 2022_'!$B$35)),0)</f>
        <v>0</v>
      </c>
      <c r="AZ73" s="119">
        <f t="shared" si="36"/>
        <v>0</v>
      </c>
      <c r="BA73" s="120">
        <f>IF($C$17="SI",(((C73*'Motore 2023'!$B$38))+((D73*'Motore 2022_'!$B$38))),0)</f>
        <v>0</v>
      </c>
      <c r="BB73" s="119">
        <f t="shared" si="37"/>
        <v>0</v>
      </c>
      <c r="BC73" s="121">
        <f t="shared" si="38"/>
        <v>0</v>
      </c>
      <c r="BD73" s="122">
        <f t="shared" si="39"/>
        <v>0</v>
      </c>
      <c r="BE73" s="122">
        <f>IF($C$17="SI",(C73*3*('Motore 2023'!$B$41+'Motore 2023'!$B$42+'Motore 2023'!$B$43+'Motore 2023'!$B$44)),(C73*1*('Motore 2023'!$B$41+'Motore 2023'!$B$42+'Motore 2023'!$B$43+'Motore 2023'!$B$44)))</f>
        <v>0</v>
      </c>
      <c r="BF73" s="122">
        <f>IF($C$17="SI",(D73*3*('Motore 2022_'!$B$41+'Motore 2022_'!$B$42+'Motore 2022_'!$B$43+'Motore 2022_'!$B$44)),(D73*1*('Motore 2022_'!$B$41+'Motore 2022_'!$B$42+'Motore 2022_'!$B$43+'Motore 2022_'!$B$44)))</f>
        <v>0</v>
      </c>
      <c r="BG73" s="122">
        <f>IF($C$17="SI",(C73*3*('Motore 2023'!$B$41+'Motore 2023'!$B$42+'Motore 2023'!$B$43+'Motore 2023'!$B$44))+((C73*3*('Motore 2023'!$B$41+'Motore 2023'!$B$42+'Motore 2023'!$B$43+'Motore 2023'!$B$44))*10%),(C73*1*('Motore 2023'!$B$41+'Motore 2023'!$B$42+'Motore 2023'!$B$43+'Motore 2023'!$B$44))+((C73*1*('Motore 2023'!$B$41+'Motore 2023'!$B$42+'Motore 2023'!$B$43+'Motore 2023'!$B$44))*10%))</f>
        <v>0</v>
      </c>
      <c r="BH73" s="122">
        <f>IF($C$17="SI",(D73*3*('Motore 2022_'!$B$41+'Motore 2022_'!$B$42+'Motore 2022_'!$D$43+'Motore 2022_'!$B$44))+((D73*3*('Motore 2022_'!$B$41+'Motore 2022_'!$B$42+'Motore 2022_'!$D$43+'Motore 2022_'!$B$44))*10%),(D73*1*('Motore 2022_'!$B$41+'Motore 2022_'!$B$42+'Motore 2022_'!$D$43+'Motore 2022_'!$B$44))+((D73*1*('Motore 2022_'!$B$41+'Motore 2022_'!$B$42+'Motore 2022_'!$D$43+'Motore 2022_'!$B$44))*10%))</f>
        <v>0</v>
      </c>
      <c r="BI73" s="122">
        <f t="shared" si="40"/>
        <v>0</v>
      </c>
      <c r="BJ73" s="123">
        <f t="shared" si="41"/>
        <v>0</v>
      </c>
      <c r="BK73" s="123">
        <f>IF(I73&lt;&gt;0,IF($C$17="SI",((('Motore 2023'!$B$47+'Motore 2023'!$B$50+'Motore 2023'!$B$53)/365)*$D$14)+(((('Motore 2023'!$B$47+'Motore 2023'!$B$50+'Motore 2022_'!$B$53)/365)*$D$14)*10%),(('Motore 2023'!$B$53/365)*$D$14)+(('Motore 2023'!$B$53/365)*$D$14)*10%),0)</f>
        <v>0</v>
      </c>
      <c r="BL73" s="123">
        <f>IF(I73&lt;&gt;0,IF($C$17="SI",((('Motore 2022_'!$B$47+'Motore 2022_'!$B$50+'Motore 2022_'!$B$53)/365)*$D$13)+(((('Motore 2022_'!$B$47+'Motore 2022_'!$B$50+'Motore 2022_'!$B$53)/365)*$D$13)*10%),(('Motore 2022_'!$B$53/365)*$D$13)+(('Motore 2022_'!$B$53/365)*$D$13)*10%),0)</f>
        <v>0</v>
      </c>
      <c r="BM73" s="123">
        <f>IF(I73&lt;&gt;0,IF($C$17="SI",((('Motore 2023'!$B$47+'Motore 2023'!$B$50+'Motore 2023'!$B$53)/365)*$D$14),(('Motore 2023'!$B$53/365)*$D$14)),0)</f>
        <v>0</v>
      </c>
      <c r="BN73" s="123">
        <f>IF(I73&lt;&gt;0,IF($C$17="SI",((('Motore 2022_'!$B$47+'Motore 2022_'!$B$50+'Motore 2022_'!$B$53)/365)*$D$13),(('Motore 2022_'!$B$53/365)*$D$13)),0)</f>
        <v>0</v>
      </c>
      <c r="BO73" s="122">
        <f t="shared" si="42"/>
        <v>0</v>
      </c>
      <c r="BP73" s="124">
        <f t="shared" si="43"/>
        <v>0</v>
      </c>
      <c r="BQ73" s="42"/>
    </row>
    <row r="74" spans="1:69" x14ac:dyDescent="0.3">
      <c r="A74" s="66" t="s">
        <v>114</v>
      </c>
      <c r="B74" s="51">
        <v>0</v>
      </c>
      <c r="C74" s="51">
        <v>0</v>
      </c>
      <c r="D74" s="51">
        <v>0</v>
      </c>
      <c r="E74" s="51">
        <f t="shared" si="9"/>
        <v>4</v>
      </c>
      <c r="F74" s="51">
        <f t="shared" si="10"/>
        <v>0</v>
      </c>
      <c r="G74" s="55" t="s">
        <v>8</v>
      </c>
      <c r="H74" s="63">
        <f t="shared" si="11"/>
        <v>0</v>
      </c>
      <c r="I74" s="63">
        <f t="shared" si="12"/>
        <v>0</v>
      </c>
      <c r="J74" s="64">
        <f t="shared" si="13"/>
        <v>0</v>
      </c>
      <c r="K74" s="65">
        <f t="shared" si="14"/>
        <v>0</v>
      </c>
      <c r="L74" s="65">
        <f t="shared" si="15"/>
        <v>0</v>
      </c>
      <c r="M74" s="65">
        <f t="shared" si="16"/>
        <v>0</v>
      </c>
      <c r="N74" s="107">
        <f>IF(L74&lt;'Motore 2023'!$H$28,Ripartizione!L74,'Motore 2023'!$H$28)</f>
        <v>0</v>
      </c>
      <c r="O74" s="107">
        <f>IF(M74&lt;'Motore 2022_'!$H$28,Ripartizione!M74,'Motore 2022_'!$H$28)</f>
        <v>0</v>
      </c>
      <c r="P74" s="107">
        <f t="shared" si="17"/>
        <v>0</v>
      </c>
      <c r="Q74" s="107">
        <f t="shared" si="18"/>
        <v>0</v>
      </c>
      <c r="R74" s="107">
        <f>ROUND(P74*'Motore 2023'!$E$28,2)</f>
        <v>0</v>
      </c>
      <c r="S74" s="107">
        <f>ROUND(Q74*'Motore 2022_'!$E$28,2)</f>
        <v>0</v>
      </c>
      <c r="T74" s="107">
        <f>IF((L74-N74)&lt;'Motore 2023'!$H$29,(L74-N74),'Motore 2023'!$H$29)</f>
        <v>0</v>
      </c>
      <c r="U74" s="107">
        <f>IF((M74-O74)&lt;'Motore 2022_'!$H$29,(M74-O74),'Motore 2022_'!$H$29)</f>
        <v>0</v>
      </c>
      <c r="V74" s="107">
        <f t="shared" si="19"/>
        <v>0</v>
      </c>
      <c r="W74" s="107">
        <f t="shared" si="20"/>
        <v>0</v>
      </c>
      <c r="X74" s="107">
        <f>ROUND(V74*'Motore 2023'!$E$29,2)</f>
        <v>0</v>
      </c>
      <c r="Y74" s="107">
        <f>ROUND(W74*'Motore 2022_'!$E$29,2)</f>
        <v>0</v>
      </c>
      <c r="Z74" s="107">
        <f>IF(L74-N74-T74&lt;'Motore 2023'!$H$30,(Ripartizione!L74-Ripartizione!N74-Ripartizione!T74),'Motore 2023'!$H$30)</f>
        <v>0</v>
      </c>
      <c r="AA74" s="107">
        <f>IF(M74-O74-U74&lt;'Motore 2022_'!$H$30,(Ripartizione!M74-Ripartizione!O74-Ripartizione!U74),'Motore 2022_'!$H$30)</f>
        <v>0</v>
      </c>
      <c r="AB74" s="107">
        <f t="shared" si="21"/>
        <v>0</v>
      </c>
      <c r="AC74" s="107">
        <f t="shared" si="22"/>
        <v>0</v>
      </c>
      <c r="AD74" s="107">
        <f>ROUND(AB74*'Motore 2023'!$E$30,2)</f>
        <v>0</v>
      </c>
      <c r="AE74" s="107">
        <f>ROUND(AC74*'Motore 2022_'!$E$30,2)</f>
        <v>0</v>
      </c>
      <c r="AF74" s="107">
        <f>IF((L74-N74-T74-Z74)&lt;'Motore 2023'!$H$31, (L74-N74-T74-Z74),'Motore 2023'!$H$31)</f>
        <v>0</v>
      </c>
      <c r="AG74" s="107">
        <f>IF((M74-O74-U74-AA74)&lt;'Motore 2022_'!$H$31, (M74-O74-U74-AA74),'Motore 2022_'!$H$31)</f>
        <v>0</v>
      </c>
      <c r="AH74" s="107">
        <f t="shared" si="23"/>
        <v>0</v>
      </c>
      <c r="AI74" s="107">
        <f t="shared" si="24"/>
        <v>0</v>
      </c>
      <c r="AJ74" s="107">
        <f>ROUND(AH74*'Motore 2023'!$E$31,2)</f>
        <v>0</v>
      </c>
      <c r="AK74" s="107">
        <f>ROUND(AI74*'Motore 2022_'!$E$31,2)</f>
        <v>0</v>
      </c>
      <c r="AL74" s="107">
        <f t="shared" si="25"/>
        <v>0</v>
      </c>
      <c r="AM74" s="107">
        <f t="shared" si="26"/>
        <v>0</v>
      </c>
      <c r="AN74" s="107">
        <f t="shared" si="27"/>
        <v>0</v>
      </c>
      <c r="AO74" s="107">
        <f t="shared" si="28"/>
        <v>0</v>
      </c>
      <c r="AP74" s="107">
        <f>ROUND(AN74*'Motore 2023'!$E$32,2)</f>
        <v>0</v>
      </c>
      <c r="AQ74" s="107">
        <f>ROUND(AO74*'Motore 2022_'!$E$32,2)</f>
        <v>0</v>
      </c>
      <c r="AR74" s="118">
        <f t="shared" si="29"/>
        <v>0</v>
      </c>
      <c r="AS74" s="119">
        <f t="shared" si="30"/>
        <v>0</v>
      </c>
      <c r="AT74" s="119">
        <f t="shared" si="31"/>
        <v>0</v>
      </c>
      <c r="AU74" s="119">
        <f t="shared" si="32"/>
        <v>0</v>
      </c>
      <c r="AV74" s="119">
        <f t="shared" si="33"/>
        <v>0</v>
      </c>
      <c r="AW74" s="119">
        <f t="shared" si="34"/>
        <v>0</v>
      </c>
      <c r="AX74" s="119">
        <f t="shared" si="35"/>
        <v>0</v>
      </c>
      <c r="AY74" s="119">
        <f>IF($C$17="SI",((C74*'Motore 2023'!$B$35) + (D74*'Motore 2022_'!$B$35)),0)</f>
        <v>0</v>
      </c>
      <c r="AZ74" s="119">
        <f t="shared" si="36"/>
        <v>0</v>
      </c>
      <c r="BA74" s="120">
        <f>IF($C$17="SI",(((C74*'Motore 2023'!$B$38))+((D74*'Motore 2022_'!$B$38))),0)</f>
        <v>0</v>
      </c>
      <c r="BB74" s="119">
        <f t="shared" si="37"/>
        <v>0</v>
      </c>
      <c r="BC74" s="121">
        <f t="shared" si="38"/>
        <v>0</v>
      </c>
      <c r="BD74" s="122">
        <f t="shared" si="39"/>
        <v>0</v>
      </c>
      <c r="BE74" s="122">
        <f>IF($C$17="SI",(C74*3*('Motore 2023'!$B$41+'Motore 2023'!$B$42+'Motore 2023'!$B$43+'Motore 2023'!$B$44)),(C74*1*('Motore 2023'!$B$41+'Motore 2023'!$B$42+'Motore 2023'!$B$43+'Motore 2023'!$B$44)))</f>
        <v>0</v>
      </c>
      <c r="BF74" s="122">
        <f>IF($C$17="SI",(D74*3*('Motore 2022_'!$B$41+'Motore 2022_'!$B$42+'Motore 2022_'!$B$43+'Motore 2022_'!$B$44)),(D74*1*('Motore 2022_'!$B$41+'Motore 2022_'!$B$42+'Motore 2022_'!$B$43+'Motore 2022_'!$B$44)))</f>
        <v>0</v>
      </c>
      <c r="BG74" s="122">
        <f>IF($C$17="SI",(C74*3*('Motore 2023'!$B$41+'Motore 2023'!$B$42+'Motore 2023'!$B$43+'Motore 2023'!$B$44))+((C74*3*('Motore 2023'!$B$41+'Motore 2023'!$B$42+'Motore 2023'!$B$43+'Motore 2023'!$B$44))*10%),(C74*1*('Motore 2023'!$B$41+'Motore 2023'!$B$42+'Motore 2023'!$B$43+'Motore 2023'!$B$44))+((C74*1*('Motore 2023'!$B$41+'Motore 2023'!$B$42+'Motore 2023'!$B$43+'Motore 2023'!$B$44))*10%))</f>
        <v>0</v>
      </c>
      <c r="BH74" s="122">
        <f>IF($C$17="SI",(D74*3*('Motore 2022_'!$B$41+'Motore 2022_'!$B$42+'Motore 2022_'!$D$43+'Motore 2022_'!$B$44))+((D74*3*('Motore 2022_'!$B$41+'Motore 2022_'!$B$42+'Motore 2022_'!$D$43+'Motore 2022_'!$B$44))*10%),(D74*1*('Motore 2022_'!$B$41+'Motore 2022_'!$B$42+'Motore 2022_'!$D$43+'Motore 2022_'!$B$44))+((D74*1*('Motore 2022_'!$B$41+'Motore 2022_'!$B$42+'Motore 2022_'!$D$43+'Motore 2022_'!$B$44))*10%))</f>
        <v>0</v>
      </c>
      <c r="BI74" s="122">
        <f t="shared" si="40"/>
        <v>0</v>
      </c>
      <c r="BJ74" s="123">
        <f t="shared" si="41"/>
        <v>0</v>
      </c>
      <c r="BK74" s="123">
        <f>IF(I74&lt;&gt;0,IF($C$17="SI",((('Motore 2023'!$B$47+'Motore 2023'!$B$50+'Motore 2023'!$B$53)/365)*$D$14)+(((('Motore 2023'!$B$47+'Motore 2023'!$B$50+'Motore 2022_'!$B$53)/365)*$D$14)*10%),(('Motore 2023'!$B$53/365)*$D$14)+(('Motore 2023'!$B$53/365)*$D$14)*10%),0)</f>
        <v>0</v>
      </c>
      <c r="BL74" s="123">
        <f>IF(I74&lt;&gt;0,IF($C$17="SI",((('Motore 2022_'!$B$47+'Motore 2022_'!$B$50+'Motore 2022_'!$B$53)/365)*$D$13)+(((('Motore 2022_'!$B$47+'Motore 2022_'!$B$50+'Motore 2022_'!$B$53)/365)*$D$13)*10%),(('Motore 2022_'!$B$53/365)*$D$13)+(('Motore 2022_'!$B$53/365)*$D$13)*10%),0)</f>
        <v>0</v>
      </c>
      <c r="BM74" s="123">
        <f>IF(I74&lt;&gt;0,IF($C$17="SI",((('Motore 2023'!$B$47+'Motore 2023'!$B$50+'Motore 2023'!$B$53)/365)*$D$14),(('Motore 2023'!$B$53/365)*$D$14)),0)</f>
        <v>0</v>
      </c>
      <c r="BN74" s="123">
        <f>IF(I74&lt;&gt;0,IF($C$17="SI",((('Motore 2022_'!$B$47+'Motore 2022_'!$B$50+'Motore 2022_'!$B$53)/365)*$D$13),(('Motore 2022_'!$B$53/365)*$D$13)),0)</f>
        <v>0</v>
      </c>
      <c r="BO74" s="122">
        <f t="shared" si="42"/>
        <v>0</v>
      </c>
      <c r="BP74" s="124">
        <f t="shared" si="43"/>
        <v>0</v>
      </c>
      <c r="BQ74" s="42"/>
    </row>
    <row r="75" spans="1:69" x14ac:dyDescent="0.3">
      <c r="A75" s="66" t="s">
        <v>115</v>
      </c>
      <c r="B75" s="51">
        <v>0</v>
      </c>
      <c r="C75" s="51">
        <v>0</v>
      </c>
      <c r="D75" s="51">
        <v>0</v>
      </c>
      <c r="E75" s="51">
        <f t="shared" si="9"/>
        <v>4</v>
      </c>
      <c r="F75" s="51">
        <f t="shared" si="10"/>
        <v>0</v>
      </c>
      <c r="G75" s="55" t="s">
        <v>8</v>
      </c>
      <c r="H75" s="63">
        <f t="shared" si="11"/>
        <v>0</v>
      </c>
      <c r="I75" s="63">
        <f t="shared" si="12"/>
        <v>0</v>
      </c>
      <c r="J75" s="64">
        <f t="shared" si="13"/>
        <v>0</v>
      </c>
      <c r="K75" s="65">
        <f t="shared" si="14"/>
        <v>0</v>
      </c>
      <c r="L75" s="65">
        <f t="shared" si="15"/>
        <v>0</v>
      </c>
      <c r="M75" s="65">
        <f t="shared" si="16"/>
        <v>0</v>
      </c>
      <c r="N75" s="107">
        <f>IF(L75&lt;'Motore 2023'!$H$28,Ripartizione!L75,'Motore 2023'!$H$28)</f>
        <v>0</v>
      </c>
      <c r="O75" s="107">
        <f>IF(M75&lt;'Motore 2022_'!$H$28,Ripartizione!M75,'Motore 2022_'!$H$28)</f>
        <v>0</v>
      </c>
      <c r="P75" s="107">
        <f t="shared" si="17"/>
        <v>0</v>
      </c>
      <c r="Q75" s="107">
        <f t="shared" si="18"/>
        <v>0</v>
      </c>
      <c r="R75" s="107">
        <f>ROUND(P75*'Motore 2023'!$E$28,2)</f>
        <v>0</v>
      </c>
      <c r="S75" s="107">
        <f>ROUND(Q75*'Motore 2022_'!$E$28,2)</f>
        <v>0</v>
      </c>
      <c r="T75" s="107">
        <f>IF((L75-N75)&lt;'Motore 2023'!$H$29,(L75-N75),'Motore 2023'!$H$29)</f>
        <v>0</v>
      </c>
      <c r="U75" s="107">
        <f>IF((M75-O75)&lt;'Motore 2022_'!$H$29,(M75-O75),'Motore 2022_'!$H$29)</f>
        <v>0</v>
      </c>
      <c r="V75" s="107">
        <f t="shared" si="19"/>
        <v>0</v>
      </c>
      <c r="W75" s="107">
        <f t="shared" si="20"/>
        <v>0</v>
      </c>
      <c r="X75" s="107">
        <f>ROUND(V75*'Motore 2023'!$E$29,2)</f>
        <v>0</v>
      </c>
      <c r="Y75" s="107">
        <f>ROUND(W75*'Motore 2022_'!$E$29,2)</f>
        <v>0</v>
      </c>
      <c r="Z75" s="107">
        <f>IF(L75-N75-T75&lt;'Motore 2023'!$H$30,(Ripartizione!L75-Ripartizione!N75-Ripartizione!T75),'Motore 2023'!$H$30)</f>
        <v>0</v>
      </c>
      <c r="AA75" s="107">
        <f>IF(M75-O75-U75&lt;'Motore 2022_'!$H$30,(Ripartizione!M75-Ripartizione!O75-Ripartizione!U75),'Motore 2022_'!$H$30)</f>
        <v>0</v>
      </c>
      <c r="AB75" s="107">
        <f t="shared" si="21"/>
        <v>0</v>
      </c>
      <c r="AC75" s="107">
        <f t="shared" si="22"/>
        <v>0</v>
      </c>
      <c r="AD75" s="107">
        <f>ROUND(AB75*'Motore 2023'!$E$30,2)</f>
        <v>0</v>
      </c>
      <c r="AE75" s="107">
        <f>ROUND(AC75*'Motore 2022_'!$E$30,2)</f>
        <v>0</v>
      </c>
      <c r="AF75" s="107">
        <f>IF((L75-N75-T75-Z75)&lt;'Motore 2023'!$H$31, (L75-N75-T75-Z75),'Motore 2023'!$H$31)</f>
        <v>0</v>
      </c>
      <c r="AG75" s="107">
        <f>IF((M75-O75-U75-AA75)&lt;'Motore 2022_'!$H$31, (M75-O75-U75-AA75),'Motore 2022_'!$H$31)</f>
        <v>0</v>
      </c>
      <c r="AH75" s="107">
        <f t="shared" si="23"/>
        <v>0</v>
      </c>
      <c r="AI75" s="107">
        <f t="shared" si="24"/>
        <v>0</v>
      </c>
      <c r="AJ75" s="107">
        <f>ROUND(AH75*'Motore 2023'!$E$31,2)</f>
        <v>0</v>
      </c>
      <c r="AK75" s="107">
        <f>ROUND(AI75*'Motore 2022_'!$E$31,2)</f>
        <v>0</v>
      </c>
      <c r="AL75" s="107">
        <f t="shared" si="25"/>
        <v>0</v>
      </c>
      <c r="AM75" s="107">
        <f t="shared" si="26"/>
        <v>0</v>
      </c>
      <c r="AN75" s="107">
        <f t="shared" si="27"/>
        <v>0</v>
      </c>
      <c r="AO75" s="107">
        <f t="shared" si="28"/>
        <v>0</v>
      </c>
      <c r="AP75" s="107">
        <f>ROUND(AN75*'Motore 2023'!$E$32,2)</f>
        <v>0</v>
      </c>
      <c r="AQ75" s="107">
        <f>ROUND(AO75*'Motore 2022_'!$E$32,2)</f>
        <v>0</v>
      </c>
      <c r="AR75" s="118">
        <f t="shared" si="29"/>
        <v>0</v>
      </c>
      <c r="AS75" s="119">
        <f t="shared" si="30"/>
        <v>0</v>
      </c>
      <c r="AT75" s="119">
        <f t="shared" si="31"/>
        <v>0</v>
      </c>
      <c r="AU75" s="119">
        <f t="shared" si="32"/>
        <v>0</v>
      </c>
      <c r="AV75" s="119">
        <f t="shared" si="33"/>
        <v>0</v>
      </c>
      <c r="AW75" s="119">
        <f t="shared" si="34"/>
        <v>0</v>
      </c>
      <c r="AX75" s="119">
        <f t="shared" si="35"/>
        <v>0</v>
      </c>
      <c r="AY75" s="119">
        <f>IF($C$17="SI",((C75*'Motore 2023'!$B$35) + (D75*'Motore 2022_'!$B$35)),0)</f>
        <v>0</v>
      </c>
      <c r="AZ75" s="119">
        <f t="shared" si="36"/>
        <v>0</v>
      </c>
      <c r="BA75" s="120">
        <f>IF($C$17="SI",(((C75*'Motore 2023'!$B$38))+((D75*'Motore 2022_'!$B$38))),0)</f>
        <v>0</v>
      </c>
      <c r="BB75" s="119">
        <f t="shared" si="37"/>
        <v>0</v>
      </c>
      <c r="BC75" s="121">
        <f t="shared" si="38"/>
        <v>0</v>
      </c>
      <c r="BD75" s="122">
        <f t="shared" si="39"/>
        <v>0</v>
      </c>
      <c r="BE75" s="122">
        <f>IF($C$17="SI",(C75*3*('Motore 2023'!$B$41+'Motore 2023'!$B$42+'Motore 2023'!$B$43+'Motore 2023'!$B$44)),(C75*1*('Motore 2023'!$B$41+'Motore 2023'!$B$42+'Motore 2023'!$B$43+'Motore 2023'!$B$44)))</f>
        <v>0</v>
      </c>
      <c r="BF75" s="122">
        <f>IF($C$17="SI",(D75*3*('Motore 2022_'!$B$41+'Motore 2022_'!$B$42+'Motore 2022_'!$B$43+'Motore 2022_'!$B$44)),(D75*1*('Motore 2022_'!$B$41+'Motore 2022_'!$B$42+'Motore 2022_'!$B$43+'Motore 2022_'!$B$44)))</f>
        <v>0</v>
      </c>
      <c r="BG75" s="122">
        <f>IF($C$17="SI",(C75*3*('Motore 2023'!$B$41+'Motore 2023'!$B$42+'Motore 2023'!$B$43+'Motore 2023'!$B$44))+((C75*3*('Motore 2023'!$B$41+'Motore 2023'!$B$42+'Motore 2023'!$B$43+'Motore 2023'!$B$44))*10%),(C75*1*('Motore 2023'!$B$41+'Motore 2023'!$B$42+'Motore 2023'!$B$43+'Motore 2023'!$B$44))+((C75*1*('Motore 2023'!$B$41+'Motore 2023'!$B$42+'Motore 2023'!$B$43+'Motore 2023'!$B$44))*10%))</f>
        <v>0</v>
      </c>
      <c r="BH75" s="122">
        <f>IF($C$17="SI",(D75*3*('Motore 2022_'!$B$41+'Motore 2022_'!$B$42+'Motore 2022_'!$D$43+'Motore 2022_'!$B$44))+((D75*3*('Motore 2022_'!$B$41+'Motore 2022_'!$B$42+'Motore 2022_'!$D$43+'Motore 2022_'!$B$44))*10%),(D75*1*('Motore 2022_'!$B$41+'Motore 2022_'!$B$42+'Motore 2022_'!$D$43+'Motore 2022_'!$B$44))+((D75*1*('Motore 2022_'!$B$41+'Motore 2022_'!$B$42+'Motore 2022_'!$D$43+'Motore 2022_'!$B$44))*10%))</f>
        <v>0</v>
      </c>
      <c r="BI75" s="122">
        <f t="shared" si="40"/>
        <v>0</v>
      </c>
      <c r="BJ75" s="123">
        <f t="shared" si="41"/>
        <v>0</v>
      </c>
      <c r="BK75" s="123">
        <f>IF(I75&lt;&gt;0,IF($C$17="SI",((('Motore 2023'!$B$47+'Motore 2023'!$B$50+'Motore 2023'!$B$53)/365)*$D$14)+(((('Motore 2023'!$B$47+'Motore 2023'!$B$50+'Motore 2022_'!$B$53)/365)*$D$14)*10%),(('Motore 2023'!$B$53/365)*$D$14)+(('Motore 2023'!$B$53/365)*$D$14)*10%),0)</f>
        <v>0</v>
      </c>
      <c r="BL75" s="123">
        <f>IF(I75&lt;&gt;0,IF($C$17="SI",((('Motore 2022_'!$B$47+'Motore 2022_'!$B$50+'Motore 2022_'!$B$53)/365)*$D$13)+(((('Motore 2022_'!$B$47+'Motore 2022_'!$B$50+'Motore 2022_'!$B$53)/365)*$D$13)*10%),(('Motore 2022_'!$B$53/365)*$D$13)+(('Motore 2022_'!$B$53/365)*$D$13)*10%),0)</f>
        <v>0</v>
      </c>
      <c r="BM75" s="123">
        <f>IF(I75&lt;&gt;0,IF($C$17="SI",((('Motore 2023'!$B$47+'Motore 2023'!$B$50+'Motore 2023'!$B$53)/365)*$D$14),(('Motore 2023'!$B$53/365)*$D$14)),0)</f>
        <v>0</v>
      </c>
      <c r="BN75" s="123">
        <f>IF(I75&lt;&gt;0,IF($C$17="SI",((('Motore 2022_'!$B$47+'Motore 2022_'!$B$50+'Motore 2022_'!$B$53)/365)*$D$13),(('Motore 2022_'!$B$53/365)*$D$13)),0)</f>
        <v>0</v>
      </c>
      <c r="BO75" s="122">
        <f t="shared" si="42"/>
        <v>0</v>
      </c>
      <c r="BP75" s="124">
        <f t="shared" si="43"/>
        <v>0</v>
      </c>
      <c r="BQ75" s="42"/>
    </row>
    <row r="76" spans="1:69" x14ac:dyDescent="0.3">
      <c r="A76" s="66" t="s">
        <v>116</v>
      </c>
      <c r="B76" s="51">
        <v>0</v>
      </c>
      <c r="C76" s="51">
        <v>0</v>
      </c>
      <c r="D76" s="51">
        <v>0</v>
      </c>
      <c r="E76" s="51">
        <f t="shared" si="9"/>
        <v>4</v>
      </c>
      <c r="F76" s="51">
        <f t="shared" si="10"/>
        <v>0</v>
      </c>
      <c r="G76" s="55" t="s">
        <v>8</v>
      </c>
      <c r="H76" s="63">
        <f t="shared" si="11"/>
        <v>0</v>
      </c>
      <c r="I76" s="63">
        <f t="shared" si="12"/>
        <v>0</v>
      </c>
      <c r="J76" s="64">
        <f t="shared" si="13"/>
        <v>0</v>
      </c>
      <c r="K76" s="65">
        <f t="shared" si="14"/>
        <v>0</v>
      </c>
      <c r="L76" s="65">
        <f t="shared" si="15"/>
        <v>0</v>
      </c>
      <c r="M76" s="65">
        <f t="shared" si="16"/>
        <v>0</v>
      </c>
      <c r="N76" s="107">
        <f>IF(L76&lt;'Motore 2023'!$H$28,Ripartizione!L76,'Motore 2023'!$H$28)</f>
        <v>0</v>
      </c>
      <c r="O76" s="107">
        <f>IF(M76&lt;'Motore 2022_'!$H$28,Ripartizione!M76,'Motore 2022_'!$H$28)</f>
        <v>0</v>
      </c>
      <c r="P76" s="107">
        <f t="shared" si="17"/>
        <v>0</v>
      </c>
      <c r="Q76" s="107">
        <f t="shared" si="18"/>
        <v>0</v>
      </c>
      <c r="R76" s="107">
        <f>ROUND(P76*'Motore 2023'!$E$28,2)</f>
        <v>0</v>
      </c>
      <c r="S76" s="107">
        <f>ROUND(Q76*'Motore 2022_'!$E$28,2)</f>
        <v>0</v>
      </c>
      <c r="T76" s="107">
        <f>IF((L76-N76)&lt;'Motore 2023'!$H$29,(L76-N76),'Motore 2023'!$H$29)</f>
        <v>0</v>
      </c>
      <c r="U76" s="107">
        <f>IF((M76-O76)&lt;'Motore 2022_'!$H$29,(M76-O76),'Motore 2022_'!$H$29)</f>
        <v>0</v>
      </c>
      <c r="V76" s="107">
        <f t="shared" si="19"/>
        <v>0</v>
      </c>
      <c r="W76" s="107">
        <f t="shared" si="20"/>
        <v>0</v>
      </c>
      <c r="X76" s="107">
        <f>ROUND(V76*'Motore 2023'!$E$29,2)</f>
        <v>0</v>
      </c>
      <c r="Y76" s="107">
        <f>ROUND(W76*'Motore 2022_'!$E$29,2)</f>
        <v>0</v>
      </c>
      <c r="Z76" s="107">
        <f>IF(L76-N76-T76&lt;'Motore 2023'!$H$30,(Ripartizione!L76-Ripartizione!N76-Ripartizione!T76),'Motore 2023'!$H$30)</f>
        <v>0</v>
      </c>
      <c r="AA76" s="107">
        <f>IF(M76-O76-U76&lt;'Motore 2022_'!$H$30,(Ripartizione!M76-Ripartizione!O76-Ripartizione!U76),'Motore 2022_'!$H$30)</f>
        <v>0</v>
      </c>
      <c r="AB76" s="107">
        <f t="shared" si="21"/>
        <v>0</v>
      </c>
      <c r="AC76" s="107">
        <f t="shared" si="22"/>
        <v>0</v>
      </c>
      <c r="AD76" s="107">
        <f>ROUND(AB76*'Motore 2023'!$E$30,2)</f>
        <v>0</v>
      </c>
      <c r="AE76" s="107">
        <f>ROUND(AC76*'Motore 2022_'!$E$30,2)</f>
        <v>0</v>
      </c>
      <c r="AF76" s="107">
        <f>IF((L76-N76-T76-Z76)&lt;'Motore 2023'!$H$31, (L76-N76-T76-Z76),'Motore 2023'!$H$31)</f>
        <v>0</v>
      </c>
      <c r="AG76" s="107">
        <f>IF((M76-O76-U76-AA76)&lt;'Motore 2022_'!$H$31, (M76-O76-U76-AA76),'Motore 2022_'!$H$31)</f>
        <v>0</v>
      </c>
      <c r="AH76" s="107">
        <f t="shared" si="23"/>
        <v>0</v>
      </c>
      <c r="AI76" s="107">
        <f t="shared" si="24"/>
        <v>0</v>
      </c>
      <c r="AJ76" s="107">
        <f>ROUND(AH76*'Motore 2023'!$E$31,2)</f>
        <v>0</v>
      </c>
      <c r="AK76" s="107">
        <f>ROUND(AI76*'Motore 2022_'!$E$31,2)</f>
        <v>0</v>
      </c>
      <c r="AL76" s="107">
        <f t="shared" si="25"/>
        <v>0</v>
      </c>
      <c r="AM76" s="107">
        <f t="shared" si="26"/>
        <v>0</v>
      </c>
      <c r="AN76" s="107">
        <f t="shared" si="27"/>
        <v>0</v>
      </c>
      <c r="AO76" s="107">
        <f t="shared" si="28"/>
        <v>0</v>
      </c>
      <c r="AP76" s="107">
        <f>ROUND(AN76*'Motore 2023'!$E$32,2)</f>
        <v>0</v>
      </c>
      <c r="AQ76" s="107">
        <f>ROUND(AO76*'Motore 2022_'!$E$32,2)</f>
        <v>0</v>
      </c>
      <c r="AR76" s="118">
        <f t="shared" si="29"/>
        <v>0</v>
      </c>
      <c r="AS76" s="119">
        <f t="shared" si="30"/>
        <v>0</v>
      </c>
      <c r="AT76" s="119">
        <f t="shared" si="31"/>
        <v>0</v>
      </c>
      <c r="AU76" s="119">
        <f t="shared" si="32"/>
        <v>0</v>
      </c>
      <c r="AV76" s="119">
        <f t="shared" si="33"/>
        <v>0</v>
      </c>
      <c r="AW76" s="119">
        <f t="shared" si="34"/>
        <v>0</v>
      </c>
      <c r="AX76" s="119">
        <f t="shared" si="35"/>
        <v>0</v>
      </c>
      <c r="AY76" s="119">
        <f>IF($C$17="SI",((C76*'Motore 2023'!$B$35) + (D76*'Motore 2022_'!$B$35)),0)</f>
        <v>0</v>
      </c>
      <c r="AZ76" s="119">
        <f t="shared" si="36"/>
        <v>0</v>
      </c>
      <c r="BA76" s="120">
        <f>IF($C$17="SI",(((C76*'Motore 2023'!$B$38))+((D76*'Motore 2022_'!$B$38))),0)</f>
        <v>0</v>
      </c>
      <c r="BB76" s="119">
        <f t="shared" si="37"/>
        <v>0</v>
      </c>
      <c r="BC76" s="121">
        <f t="shared" si="38"/>
        <v>0</v>
      </c>
      <c r="BD76" s="122">
        <f t="shared" si="39"/>
        <v>0</v>
      </c>
      <c r="BE76" s="122">
        <f>IF($C$17="SI",(C76*3*('Motore 2023'!$B$41+'Motore 2023'!$B$42+'Motore 2023'!$B$43+'Motore 2023'!$B$44)),(C76*1*('Motore 2023'!$B$41+'Motore 2023'!$B$42+'Motore 2023'!$B$43+'Motore 2023'!$B$44)))</f>
        <v>0</v>
      </c>
      <c r="BF76" s="122">
        <f>IF($C$17="SI",(D76*3*('Motore 2022_'!$B$41+'Motore 2022_'!$B$42+'Motore 2022_'!$B$43+'Motore 2022_'!$B$44)),(D76*1*('Motore 2022_'!$B$41+'Motore 2022_'!$B$42+'Motore 2022_'!$B$43+'Motore 2022_'!$B$44)))</f>
        <v>0</v>
      </c>
      <c r="BG76" s="122">
        <f>IF($C$17="SI",(C76*3*('Motore 2023'!$B$41+'Motore 2023'!$B$42+'Motore 2023'!$B$43+'Motore 2023'!$B$44))+((C76*3*('Motore 2023'!$B$41+'Motore 2023'!$B$42+'Motore 2023'!$B$43+'Motore 2023'!$B$44))*10%),(C76*1*('Motore 2023'!$B$41+'Motore 2023'!$B$42+'Motore 2023'!$B$43+'Motore 2023'!$B$44))+((C76*1*('Motore 2023'!$B$41+'Motore 2023'!$B$42+'Motore 2023'!$B$43+'Motore 2023'!$B$44))*10%))</f>
        <v>0</v>
      </c>
      <c r="BH76" s="122">
        <f>IF($C$17="SI",(D76*3*('Motore 2022_'!$B$41+'Motore 2022_'!$B$42+'Motore 2022_'!$D$43+'Motore 2022_'!$B$44))+((D76*3*('Motore 2022_'!$B$41+'Motore 2022_'!$B$42+'Motore 2022_'!$D$43+'Motore 2022_'!$B$44))*10%),(D76*1*('Motore 2022_'!$B$41+'Motore 2022_'!$B$42+'Motore 2022_'!$D$43+'Motore 2022_'!$B$44))+((D76*1*('Motore 2022_'!$B$41+'Motore 2022_'!$B$42+'Motore 2022_'!$D$43+'Motore 2022_'!$B$44))*10%))</f>
        <v>0</v>
      </c>
      <c r="BI76" s="122">
        <f t="shared" si="40"/>
        <v>0</v>
      </c>
      <c r="BJ76" s="123">
        <f t="shared" si="41"/>
        <v>0</v>
      </c>
      <c r="BK76" s="123">
        <f>IF(I76&lt;&gt;0,IF($C$17="SI",((('Motore 2023'!$B$47+'Motore 2023'!$B$50+'Motore 2023'!$B$53)/365)*$D$14)+(((('Motore 2023'!$B$47+'Motore 2023'!$B$50+'Motore 2022_'!$B$53)/365)*$D$14)*10%),(('Motore 2023'!$B$53/365)*$D$14)+(('Motore 2023'!$B$53/365)*$D$14)*10%),0)</f>
        <v>0</v>
      </c>
      <c r="BL76" s="123">
        <f>IF(I76&lt;&gt;0,IF($C$17="SI",((('Motore 2022_'!$B$47+'Motore 2022_'!$B$50+'Motore 2022_'!$B$53)/365)*$D$13)+(((('Motore 2022_'!$B$47+'Motore 2022_'!$B$50+'Motore 2022_'!$B$53)/365)*$D$13)*10%),(('Motore 2022_'!$B$53/365)*$D$13)+(('Motore 2022_'!$B$53/365)*$D$13)*10%),0)</f>
        <v>0</v>
      </c>
      <c r="BM76" s="123">
        <f>IF(I76&lt;&gt;0,IF($C$17="SI",((('Motore 2023'!$B$47+'Motore 2023'!$B$50+'Motore 2023'!$B$53)/365)*$D$14),(('Motore 2023'!$B$53/365)*$D$14)),0)</f>
        <v>0</v>
      </c>
      <c r="BN76" s="123">
        <f>IF(I76&lt;&gt;0,IF($C$17="SI",((('Motore 2022_'!$B$47+'Motore 2022_'!$B$50+'Motore 2022_'!$B$53)/365)*$D$13),(('Motore 2022_'!$B$53/365)*$D$13)),0)</f>
        <v>0</v>
      </c>
      <c r="BO76" s="122">
        <f t="shared" si="42"/>
        <v>0</v>
      </c>
      <c r="BP76" s="124">
        <f t="shared" si="43"/>
        <v>0</v>
      </c>
      <c r="BQ76" s="42"/>
    </row>
    <row r="77" spans="1:69" x14ac:dyDescent="0.3">
      <c r="A77" s="66" t="s">
        <v>168</v>
      </c>
      <c r="B77" s="51">
        <v>0</v>
      </c>
      <c r="C77" s="51">
        <v>0</v>
      </c>
      <c r="D77" s="51">
        <v>0</v>
      </c>
      <c r="E77" s="51">
        <f t="shared" si="9"/>
        <v>4</v>
      </c>
      <c r="F77" s="51">
        <f t="shared" si="10"/>
        <v>0</v>
      </c>
      <c r="G77" s="55" t="s">
        <v>8</v>
      </c>
      <c r="H77" s="63">
        <f t="shared" si="11"/>
        <v>0</v>
      </c>
      <c r="I77" s="63">
        <f t="shared" si="12"/>
        <v>0</v>
      </c>
      <c r="J77" s="64">
        <f t="shared" si="13"/>
        <v>0</v>
      </c>
      <c r="K77" s="65">
        <f t="shared" si="14"/>
        <v>0</v>
      </c>
      <c r="L77" s="65">
        <f t="shared" si="15"/>
        <v>0</v>
      </c>
      <c r="M77" s="65">
        <f t="shared" si="16"/>
        <v>0</v>
      </c>
      <c r="N77" s="107">
        <f>IF(L77&lt;'Motore 2023'!$H$28,Ripartizione!L77,'Motore 2023'!$H$28)</f>
        <v>0</v>
      </c>
      <c r="O77" s="107">
        <f>IF(M77&lt;'Motore 2022_'!$H$28,Ripartizione!M77,'Motore 2022_'!$H$28)</f>
        <v>0</v>
      </c>
      <c r="P77" s="107">
        <f t="shared" si="17"/>
        <v>0</v>
      </c>
      <c r="Q77" s="107">
        <f t="shared" si="18"/>
        <v>0</v>
      </c>
      <c r="R77" s="107">
        <f>ROUND(P77*'Motore 2023'!$E$28,2)</f>
        <v>0</v>
      </c>
      <c r="S77" s="107">
        <f>ROUND(Q77*'Motore 2022_'!$E$28,2)</f>
        <v>0</v>
      </c>
      <c r="T77" s="107">
        <f>IF((L77-N77)&lt;'Motore 2023'!$H$29,(L77-N77),'Motore 2023'!$H$29)</f>
        <v>0</v>
      </c>
      <c r="U77" s="107">
        <f>IF((M77-O77)&lt;'Motore 2022_'!$H$29,(M77-O77),'Motore 2022_'!$H$29)</f>
        <v>0</v>
      </c>
      <c r="V77" s="107">
        <f t="shared" si="19"/>
        <v>0</v>
      </c>
      <c r="W77" s="107">
        <f t="shared" si="20"/>
        <v>0</v>
      </c>
      <c r="X77" s="107">
        <f>ROUND(V77*'Motore 2023'!$E$29,2)</f>
        <v>0</v>
      </c>
      <c r="Y77" s="107">
        <f>ROUND(W77*'Motore 2022_'!$E$29,2)</f>
        <v>0</v>
      </c>
      <c r="Z77" s="107">
        <f>IF(L77-N77-T77&lt;'Motore 2023'!$H$30,(Ripartizione!L77-Ripartizione!N77-Ripartizione!T77),'Motore 2023'!$H$30)</f>
        <v>0</v>
      </c>
      <c r="AA77" s="107">
        <f>IF(M77-O77-U77&lt;'Motore 2022_'!$H$30,(Ripartizione!M77-Ripartizione!O77-Ripartizione!U77),'Motore 2022_'!$H$30)</f>
        <v>0</v>
      </c>
      <c r="AB77" s="107">
        <f t="shared" si="21"/>
        <v>0</v>
      </c>
      <c r="AC77" s="107">
        <f t="shared" si="22"/>
        <v>0</v>
      </c>
      <c r="AD77" s="107">
        <f>ROUND(AB77*'Motore 2023'!$E$30,2)</f>
        <v>0</v>
      </c>
      <c r="AE77" s="107">
        <f>ROUND(AC77*'Motore 2022_'!$E$30,2)</f>
        <v>0</v>
      </c>
      <c r="AF77" s="107">
        <f>IF((L77-N77-T77-Z77)&lt;'Motore 2023'!$H$31, (L77-N77-T77-Z77),'Motore 2023'!$H$31)</f>
        <v>0</v>
      </c>
      <c r="AG77" s="107">
        <f>IF((M77-O77-U77-AA77)&lt;'Motore 2022_'!$H$31, (M77-O77-U77-AA77),'Motore 2022_'!$H$31)</f>
        <v>0</v>
      </c>
      <c r="AH77" s="107">
        <f t="shared" si="23"/>
        <v>0</v>
      </c>
      <c r="AI77" s="107">
        <f t="shared" si="24"/>
        <v>0</v>
      </c>
      <c r="AJ77" s="107">
        <f>ROUND(AH77*'Motore 2023'!$E$31,2)</f>
        <v>0</v>
      </c>
      <c r="AK77" s="107">
        <f>ROUND(AI77*'Motore 2022_'!$E$31,2)</f>
        <v>0</v>
      </c>
      <c r="AL77" s="107">
        <f t="shared" si="25"/>
        <v>0</v>
      </c>
      <c r="AM77" s="107">
        <f t="shared" si="26"/>
        <v>0</v>
      </c>
      <c r="AN77" s="107">
        <f t="shared" si="27"/>
        <v>0</v>
      </c>
      <c r="AO77" s="107">
        <f t="shared" si="28"/>
        <v>0</v>
      </c>
      <c r="AP77" s="107">
        <f>ROUND(AN77*'Motore 2023'!$E$32,2)</f>
        <v>0</v>
      </c>
      <c r="AQ77" s="107">
        <f>ROUND(AO77*'Motore 2022_'!$E$32,2)</f>
        <v>0</v>
      </c>
      <c r="AR77" s="118">
        <f t="shared" si="29"/>
        <v>0</v>
      </c>
      <c r="AS77" s="119">
        <f t="shared" si="30"/>
        <v>0</v>
      </c>
      <c r="AT77" s="119">
        <f t="shared" si="31"/>
        <v>0</v>
      </c>
      <c r="AU77" s="119">
        <f t="shared" si="32"/>
        <v>0</v>
      </c>
      <c r="AV77" s="119">
        <f t="shared" si="33"/>
        <v>0</v>
      </c>
      <c r="AW77" s="119">
        <f t="shared" si="34"/>
        <v>0</v>
      </c>
      <c r="AX77" s="119">
        <f t="shared" si="35"/>
        <v>0</v>
      </c>
      <c r="AY77" s="119">
        <f>IF($C$17="SI",((C77*'Motore 2023'!$B$35) + (D77*'Motore 2022_'!$B$35)),0)</f>
        <v>0</v>
      </c>
      <c r="AZ77" s="119">
        <f t="shared" si="36"/>
        <v>0</v>
      </c>
      <c r="BA77" s="120">
        <f>IF($C$17="SI",(((C77*'Motore 2023'!$B$38))+((D77*'Motore 2022_'!$B$38))),0)</f>
        <v>0</v>
      </c>
      <c r="BB77" s="119">
        <f t="shared" si="37"/>
        <v>0</v>
      </c>
      <c r="BC77" s="121">
        <f t="shared" si="38"/>
        <v>0</v>
      </c>
      <c r="BD77" s="122">
        <f t="shared" si="39"/>
        <v>0</v>
      </c>
      <c r="BE77" s="122">
        <f>IF($C$17="SI",(C77*3*('Motore 2023'!$B$41+'Motore 2023'!$B$42+'Motore 2023'!$B$43+'Motore 2023'!$B$44)),(C77*1*('Motore 2023'!$B$41+'Motore 2023'!$B$42+'Motore 2023'!$B$43+'Motore 2023'!$B$44)))</f>
        <v>0</v>
      </c>
      <c r="BF77" s="122">
        <f>IF($C$17="SI",(D77*3*('Motore 2022_'!$B$41+'Motore 2022_'!$B$42+'Motore 2022_'!$B$43+'Motore 2022_'!$B$44)),(D77*1*('Motore 2022_'!$B$41+'Motore 2022_'!$B$42+'Motore 2022_'!$B$43+'Motore 2022_'!$B$44)))</f>
        <v>0</v>
      </c>
      <c r="BG77" s="122">
        <f>IF($C$17="SI",(C77*3*('Motore 2023'!$B$41+'Motore 2023'!$B$42+'Motore 2023'!$B$43+'Motore 2023'!$B$44))+((C77*3*('Motore 2023'!$B$41+'Motore 2023'!$B$42+'Motore 2023'!$B$43+'Motore 2023'!$B$44))*10%),(C77*1*('Motore 2023'!$B$41+'Motore 2023'!$B$42+'Motore 2023'!$B$43+'Motore 2023'!$B$44))+((C77*1*('Motore 2023'!$B$41+'Motore 2023'!$B$42+'Motore 2023'!$B$43+'Motore 2023'!$B$44))*10%))</f>
        <v>0</v>
      </c>
      <c r="BH77" s="122">
        <f>IF($C$17="SI",(D77*3*('Motore 2022_'!$B$41+'Motore 2022_'!$B$42+'Motore 2022_'!$D$43+'Motore 2022_'!$B$44))+((D77*3*('Motore 2022_'!$B$41+'Motore 2022_'!$B$42+'Motore 2022_'!$D$43+'Motore 2022_'!$B$44))*10%),(D77*1*('Motore 2022_'!$B$41+'Motore 2022_'!$B$42+'Motore 2022_'!$D$43+'Motore 2022_'!$B$44))+((D77*1*('Motore 2022_'!$B$41+'Motore 2022_'!$B$42+'Motore 2022_'!$D$43+'Motore 2022_'!$B$44))*10%))</f>
        <v>0</v>
      </c>
      <c r="BI77" s="122">
        <f t="shared" si="40"/>
        <v>0</v>
      </c>
      <c r="BJ77" s="123">
        <f t="shared" si="41"/>
        <v>0</v>
      </c>
      <c r="BK77" s="123">
        <f>IF(I77&lt;&gt;0,IF($C$17="SI",((('Motore 2023'!$B$47+'Motore 2023'!$B$50+'Motore 2023'!$B$53)/365)*$D$14)+(((('Motore 2023'!$B$47+'Motore 2023'!$B$50+'Motore 2022_'!$B$53)/365)*$D$14)*10%),(('Motore 2023'!$B$53/365)*$D$14)+(('Motore 2023'!$B$53/365)*$D$14)*10%),0)</f>
        <v>0</v>
      </c>
      <c r="BL77" s="123">
        <f>IF(I77&lt;&gt;0,IF($C$17="SI",((('Motore 2022_'!$B$47+'Motore 2022_'!$B$50+'Motore 2022_'!$B$53)/365)*$D$13)+(((('Motore 2022_'!$B$47+'Motore 2022_'!$B$50+'Motore 2022_'!$B$53)/365)*$D$13)*10%),(('Motore 2022_'!$B$53/365)*$D$13)+(('Motore 2022_'!$B$53/365)*$D$13)*10%),0)</f>
        <v>0</v>
      </c>
      <c r="BM77" s="123">
        <f>IF(I77&lt;&gt;0,IF($C$17="SI",((('Motore 2023'!$B$47+'Motore 2023'!$B$50+'Motore 2023'!$B$53)/365)*$D$14),(('Motore 2023'!$B$53/365)*$D$14)),0)</f>
        <v>0</v>
      </c>
      <c r="BN77" s="123">
        <f>IF(I77&lt;&gt;0,IF($C$17="SI",((('Motore 2022_'!$B$47+'Motore 2022_'!$B$50+'Motore 2022_'!$B$53)/365)*$D$13),(('Motore 2022_'!$B$53/365)*$D$13)),0)</f>
        <v>0</v>
      </c>
      <c r="BO77" s="122">
        <f t="shared" si="42"/>
        <v>0</v>
      </c>
      <c r="BP77" s="124">
        <f t="shared" si="43"/>
        <v>0</v>
      </c>
      <c r="BQ77" s="42"/>
    </row>
    <row r="78" spans="1:69" x14ac:dyDescent="0.3">
      <c r="A78" s="66" t="s">
        <v>169</v>
      </c>
      <c r="B78" s="51">
        <v>0</v>
      </c>
      <c r="C78" s="51">
        <v>0</v>
      </c>
      <c r="D78" s="51">
        <v>0</v>
      </c>
      <c r="E78" s="51">
        <f t="shared" si="9"/>
        <v>4</v>
      </c>
      <c r="F78" s="51">
        <f t="shared" si="10"/>
        <v>0</v>
      </c>
      <c r="G78" s="55" t="s">
        <v>8</v>
      </c>
      <c r="H78" s="63">
        <f t="shared" si="11"/>
        <v>0</v>
      </c>
      <c r="I78" s="63">
        <f t="shared" si="12"/>
        <v>0</v>
      </c>
      <c r="J78" s="64">
        <f t="shared" si="13"/>
        <v>0</v>
      </c>
      <c r="K78" s="65">
        <f t="shared" si="14"/>
        <v>0</v>
      </c>
      <c r="L78" s="65">
        <f t="shared" si="15"/>
        <v>0</v>
      </c>
      <c r="M78" s="65">
        <f t="shared" si="16"/>
        <v>0</v>
      </c>
      <c r="N78" s="107">
        <f>IF(L78&lt;'Motore 2023'!$H$28,Ripartizione!L78,'Motore 2023'!$H$28)</f>
        <v>0</v>
      </c>
      <c r="O78" s="107">
        <f>IF(M78&lt;'Motore 2022_'!$H$28,Ripartizione!M78,'Motore 2022_'!$H$28)</f>
        <v>0</v>
      </c>
      <c r="P78" s="107">
        <f t="shared" si="17"/>
        <v>0</v>
      </c>
      <c r="Q78" s="107">
        <f t="shared" si="18"/>
        <v>0</v>
      </c>
      <c r="R78" s="107">
        <f>ROUND(P78*'Motore 2023'!$E$28,2)</f>
        <v>0</v>
      </c>
      <c r="S78" s="107">
        <f>ROUND(Q78*'Motore 2022_'!$E$28,2)</f>
        <v>0</v>
      </c>
      <c r="T78" s="107">
        <f>IF((L78-N78)&lt;'Motore 2023'!$H$29,(L78-N78),'Motore 2023'!$H$29)</f>
        <v>0</v>
      </c>
      <c r="U78" s="107">
        <f>IF((M78-O78)&lt;'Motore 2022_'!$H$29,(M78-O78),'Motore 2022_'!$H$29)</f>
        <v>0</v>
      </c>
      <c r="V78" s="107">
        <f t="shared" si="19"/>
        <v>0</v>
      </c>
      <c r="W78" s="107">
        <f t="shared" si="20"/>
        <v>0</v>
      </c>
      <c r="X78" s="107">
        <f>ROUND(V78*'Motore 2023'!$E$29,2)</f>
        <v>0</v>
      </c>
      <c r="Y78" s="107">
        <f>ROUND(W78*'Motore 2022_'!$E$29,2)</f>
        <v>0</v>
      </c>
      <c r="Z78" s="107">
        <f>IF(L78-N78-T78&lt;'Motore 2023'!$H$30,(Ripartizione!L78-Ripartizione!N78-Ripartizione!T78),'Motore 2023'!$H$30)</f>
        <v>0</v>
      </c>
      <c r="AA78" s="107">
        <f>IF(M78-O78-U78&lt;'Motore 2022_'!$H$30,(Ripartizione!M78-Ripartizione!O78-Ripartizione!U78),'Motore 2022_'!$H$30)</f>
        <v>0</v>
      </c>
      <c r="AB78" s="107">
        <f t="shared" si="21"/>
        <v>0</v>
      </c>
      <c r="AC78" s="107">
        <f t="shared" si="22"/>
        <v>0</v>
      </c>
      <c r="AD78" s="107">
        <f>ROUND(AB78*'Motore 2023'!$E$30,2)</f>
        <v>0</v>
      </c>
      <c r="AE78" s="107">
        <f>ROUND(AC78*'Motore 2022_'!$E$30,2)</f>
        <v>0</v>
      </c>
      <c r="AF78" s="107">
        <f>IF((L78-N78-T78-Z78)&lt;'Motore 2023'!$H$31, (L78-N78-T78-Z78),'Motore 2023'!$H$31)</f>
        <v>0</v>
      </c>
      <c r="AG78" s="107">
        <f>IF((M78-O78-U78-AA78)&lt;'Motore 2022_'!$H$31, (M78-O78-U78-AA78),'Motore 2022_'!$H$31)</f>
        <v>0</v>
      </c>
      <c r="AH78" s="107">
        <f t="shared" si="23"/>
        <v>0</v>
      </c>
      <c r="AI78" s="107">
        <f t="shared" si="24"/>
        <v>0</v>
      </c>
      <c r="AJ78" s="107">
        <f>ROUND(AH78*'Motore 2023'!$E$31,2)</f>
        <v>0</v>
      </c>
      <c r="AK78" s="107">
        <f>ROUND(AI78*'Motore 2022_'!$E$31,2)</f>
        <v>0</v>
      </c>
      <c r="AL78" s="107">
        <f t="shared" si="25"/>
        <v>0</v>
      </c>
      <c r="AM78" s="107">
        <f t="shared" si="26"/>
        <v>0</v>
      </c>
      <c r="AN78" s="107">
        <f t="shared" si="27"/>
        <v>0</v>
      </c>
      <c r="AO78" s="107">
        <f t="shared" si="28"/>
        <v>0</v>
      </c>
      <c r="AP78" s="107">
        <f>ROUND(AN78*'Motore 2023'!$E$32,2)</f>
        <v>0</v>
      </c>
      <c r="AQ78" s="107">
        <f>ROUND(AO78*'Motore 2022_'!$E$32,2)</f>
        <v>0</v>
      </c>
      <c r="AR78" s="118">
        <f t="shared" si="29"/>
        <v>0</v>
      </c>
      <c r="AS78" s="119">
        <f t="shared" si="30"/>
        <v>0</v>
      </c>
      <c r="AT78" s="119">
        <f t="shared" si="31"/>
        <v>0</v>
      </c>
      <c r="AU78" s="119">
        <f t="shared" si="32"/>
        <v>0</v>
      </c>
      <c r="AV78" s="119">
        <f t="shared" si="33"/>
        <v>0</v>
      </c>
      <c r="AW78" s="119">
        <f t="shared" si="34"/>
        <v>0</v>
      </c>
      <c r="AX78" s="119">
        <f t="shared" si="35"/>
        <v>0</v>
      </c>
      <c r="AY78" s="119">
        <f>IF($C$17="SI",((C78*'Motore 2023'!$B$35) + (D78*'Motore 2022_'!$B$35)),0)</f>
        <v>0</v>
      </c>
      <c r="AZ78" s="119">
        <f t="shared" si="36"/>
        <v>0</v>
      </c>
      <c r="BA78" s="120">
        <f>IF($C$17="SI",(((C78*'Motore 2023'!$B$38))+((D78*'Motore 2022_'!$B$38))),0)</f>
        <v>0</v>
      </c>
      <c r="BB78" s="119">
        <f t="shared" si="37"/>
        <v>0</v>
      </c>
      <c r="BC78" s="121">
        <f t="shared" si="38"/>
        <v>0</v>
      </c>
      <c r="BD78" s="122">
        <f t="shared" si="39"/>
        <v>0</v>
      </c>
      <c r="BE78" s="122">
        <f>IF($C$17="SI",(C78*3*('Motore 2023'!$B$41+'Motore 2023'!$B$42+'Motore 2023'!$B$43+'Motore 2023'!$B$44)),(C78*1*('Motore 2023'!$B$41+'Motore 2023'!$B$42+'Motore 2023'!$B$43+'Motore 2023'!$B$44)))</f>
        <v>0</v>
      </c>
      <c r="BF78" s="122">
        <f>IF($C$17="SI",(D78*3*('Motore 2022_'!$B$41+'Motore 2022_'!$B$42+'Motore 2022_'!$B$43+'Motore 2022_'!$B$44)),(D78*1*('Motore 2022_'!$B$41+'Motore 2022_'!$B$42+'Motore 2022_'!$B$43+'Motore 2022_'!$B$44)))</f>
        <v>0</v>
      </c>
      <c r="BG78" s="122">
        <f>IF($C$17="SI",(C78*3*('Motore 2023'!$B$41+'Motore 2023'!$B$42+'Motore 2023'!$B$43+'Motore 2023'!$B$44))+((C78*3*('Motore 2023'!$B$41+'Motore 2023'!$B$42+'Motore 2023'!$B$43+'Motore 2023'!$B$44))*10%),(C78*1*('Motore 2023'!$B$41+'Motore 2023'!$B$42+'Motore 2023'!$B$43+'Motore 2023'!$B$44))+((C78*1*('Motore 2023'!$B$41+'Motore 2023'!$B$42+'Motore 2023'!$B$43+'Motore 2023'!$B$44))*10%))</f>
        <v>0</v>
      </c>
      <c r="BH78" s="122">
        <f>IF($C$17="SI",(D78*3*('Motore 2022_'!$B$41+'Motore 2022_'!$B$42+'Motore 2022_'!$D$43+'Motore 2022_'!$B$44))+((D78*3*('Motore 2022_'!$B$41+'Motore 2022_'!$B$42+'Motore 2022_'!$D$43+'Motore 2022_'!$B$44))*10%),(D78*1*('Motore 2022_'!$B$41+'Motore 2022_'!$B$42+'Motore 2022_'!$D$43+'Motore 2022_'!$B$44))+((D78*1*('Motore 2022_'!$B$41+'Motore 2022_'!$B$42+'Motore 2022_'!$D$43+'Motore 2022_'!$B$44))*10%))</f>
        <v>0</v>
      </c>
      <c r="BI78" s="122">
        <f t="shared" si="40"/>
        <v>0</v>
      </c>
      <c r="BJ78" s="123">
        <f t="shared" si="41"/>
        <v>0</v>
      </c>
      <c r="BK78" s="123">
        <f>IF(I78&lt;&gt;0,IF($C$17="SI",((('Motore 2023'!$B$47+'Motore 2023'!$B$50+'Motore 2023'!$B$53)/365)*$D$14)+(((('Motore 2023'!$B$47+'Motore 2023'!$B$50+'Motore 2022_'!$B$53)/365)*$D$14)*10%),(('Motore 2023'!$B$53/365)*$D$14)+(('Motore 2023'!$B$53/365)*$D$14)*10%),0)</f>
        <v>0</v>
      </c>
      <c r="BL78" s="123">
        <f>IF(I78&lt;&gt;0,IF($C$17="SI",((('Motore 2022_'!$B$47+'Motore 2022_'!$B$50+'Motore 2022_'!$B$53)/365)*$D$13)+(((('Motore 2022_'!$B$47+'Motore 2022_'!$B$50+'Motore 2022_'!$B$53)/365)*$D$13)*10%),(('Motore 2022_'!$B$53/365)*$D$13)+(('Motore 2022_'!$B$53/365)*$D$13)*10%),0)</f>
        <v>0</v>
      </c>
      <c r="BM78" s="123">
        <f>IF(I78&lt;&gt;0,IF($C$17="SI",((('Motore 2023'!$B$47+'Motore 2023'!$B$50+'Motore 2023'!$B$53)/365)*$D$14),(('Motore 2023'!$B$53/365)*$D$14)),0)</f>
        <v>0</v>
      </c>
      <c r="BN78" s="123">
        <f>IF(I78&lt;&gt;0,IF($C$17="SI",((('Motore 2022_'!$B$47+'Motore 2022_'!$B$50+'Motore 2022_'!$B$53)/365)*$D$13),(('Motore 2022_'!$B$53/365)*$D$13)),0)</f>
        <v>0</v>
      </c>
      <c r="BO78" s="122">
        <f t="shared" si="42"/>
        <v>0</v>
      </c>
      <c r="BP78" s="124">
        <f t="shared" si="43"/>
        <v>0</v>
      </c>
      <c r="BQ78" s="42"/>
    </row>
    <row r="79" spans="1:69" x14ac:dyDescent="0.3">
      <c r="A79" s="66" t="s">
        <v>170</v>
      </c>
      <c r="B79" s="51">
        <v>0</v>
      </c>
      <c r="C79" s="51">
        <v>0</v>
      </c>
      <c r="D79" s="51">
        <v>0</v>
      </c>
      <c r="E79" s="51">
        <f t="shared" si="9"/>
        <v>4</v>
      </c>
      <c r="F79" s="51">
        <f t="shared" si="10"/>
        <v>0</v>
      </c>
      <c r="G79" s="55" t="s">
        <v>8</v>
      </c>
      <c r="H79" s="63">
        <f t="shared" si="11"/>
        <v>0</v>
      </c>
      <c r="I79" s="63">
        <f t="shared" si="12"/>
        <v>0</v>
      </c>
      <c r="J79" s="64">
        <f t="shared" si="13"/>
        <v>0</v>
      </c>
      <c r="K79" s="65">
        <f t="shared" si="14"/>
        <v>0</v>
      </c>
      <c r="L79" s="65">
        <f t="shared" si="15"/>
        <v>0</v>
      </c>
      <c r="M79" s="65">
        <f t="shared" si="16"/>
        <v>0</v>
      </c>
      <c r="N79" s="107">
        <f>IF(L79&lt;'Motore 2023'!$H$28,Ripartizione!L79,'Motore 2023'!$H$28)</f>
        <v>0</v>
      </c>
      <c r="O79" s="107">
        <f>IF(M79&lt;'Motore 2022_'!$H$28,Ripartizione!M79,'Motore 2022_'!$H$28)</f>
        <v>0</v>
      </c>
      <c r="P79" s="107">
        <f t="shared" si="17"/>
        <v>0</v>
      </c>
      <c r="Q79" s="107">
        <f t="shared" si="18"/>
        <v>0</v>
      </c>
      <c r="R79" s="107">
        <f>ROUND(P79*'Motore 2023'!$E$28,2)</f>
        <v>0</v>
      </c>
      <c r="S79" s="107">
        <f>ROUND(Q79*'Motore 2022_'!$E$28,2)</f>
        <v>0</v>
      </c>
      <c r="T79" s="107">
        <f>IF((L79-N79)&lt;'Motore 2023'!$H$29,(L79-N79),'Motore 2023'!$H$29)</f>
        <v>0</v>
      </c>
      <c r="U79" s="107">
        <f>IF((M79-O79)&lt;'Motore 2022_'!$H$29,(M79-O79),'Motore 2022_'!$H$29)</f>
        <v>0</v>
      </c>
      <c r="V79" s="107">
        <f t="shared" si="19"/>
        <v>0</v>
      </c>
      <c r="W79" s="107">
        <f t="shared" si="20"/>
        <v>0</v>
      </c>
      <c r="X79" s="107">
        <f>ROUND(V79*'Motore 2023'!$E$29,2)</f>
        <v>0</v>
      </c>
      <c r="Y79" s="107">
        <f>ROUND(W79*'Motore 2022_'!$E$29,2)</f>
        <v>0</v>
      </c>
      <c r="Z79" s="107">
        <f>IF(L79-N79-T79&lt;'Motore 2023'!$H$30,(Ripartizione!L79-Ripartizione!N79-Ripartizione!T79),'Motore 2023'!$H$30)</f>
        <v>0</v>
      </c>
      <c r="AA79" s="107">
        <f>IF(M79-O79-U79&lt;'Motore 2022_'!$H$30,(Ripartizione!M79-Ripartizione!O79-Ripartizione!U79),'Motore 2022_'!$H$30)</f>
        <v>0</v>
      </c>
      <c r="AB79" s="107">
        <f t="shared" si="21"/>
        <v>0</v>
      </c>
      <c r="AC79" s="107">
        <f t="shared" si="22"/>
        <v>0</v>
      </c>
      <c r="AD79" s="107">
        <f>ROUND(AB79*'Motore 2023'!$E$30,2)</f>
        <v>0</v>
      </c>
      <c r="AE79" s="107">
        <f>ROUND(AC79*'Motore 2022_'!$E$30,2)</f>
        <v>0</v>
      </c>
      <c r="AF79" s="107">
        <f>IF((L79-N79-T79-Z79)&lt;'Motore 2023'!$H$31, (L79-N79-T79-Z79),'Motore 2023'!$H$31)</f>
        <v>0</v>
      </c>
      <c r="AG79" s="107">
        <f>IF((M79-O79-U79-AA79)&lt;'Motore 2022_'!$H$31, (M79-O79-U79-AA79),'Motore 2022_'!$H$31)</f>
        <v>0</v>
      </c>
      <c r="AH79" s="107">
        <f t="shared" si="23"/>
        <v>0</v>
      </c>
      <c r="AI79" s="107">
        <f t="shared" si="24"/>
        <v>0</v>
      </c>
      <c r="AJ79" s="107">
        <f>ROUND(AH79*'Motore 2023'!$E$31,2)</f>
        <v>0</v>
      </c>
      <c r="AK79" s="107">
        <f>ROUND(AI79*'Motore 2022_'!$E$31,2)</f>
        <v>0</v>
      </c>
      <c r="AL79" s="107">
        <f t="shared" si="25"/>
        <v>0</v>
      </c>
      <c r="AM79" s="107">
        <f t="shared" si="26"/>
        <v>0</v>
      </c>
      <c r="AN79" s="107">
        <f t="shared" si="27"/>
        <v>0</v>
      </c>
      <c r="AO79" s="107">
        <f t="shared" si="28"/>
        <v>0</v>
      </c>
      <c r="AP79" s="107">
        <f>ROUND(AN79*'Motore 2023'!$E$32,2)</f>
        <v>0</v>
      </c>
      <c r="AQ79" s="107">
        <f>ROUND(AO79*'Motore 2022_'!$E$32,2)</f>
        <v>0</v>
      </c>
      <c r="AR79" s="118">
        <f t="shared" si="29"/>
        <v>0</v>
      </c>
      <c r="AS79" s="119">
        <f t="shared" si="30"/>
        <v>0</v>
      </c>
      <c r="AT79" s="119">
        <f t="shared" si="31"/>
        <v>0</v>
      </c>
      <c r="AU79" s="119">
        <f t="shared" si="32"/>
        <v>0</v>
      </c>
      <c r="AV79" s="119">
        <f t="shared" si="33"/>
        <v>0</v>
      </c>
      <c r="AW79" s="119">
        <f t="shared" si="34"/>
        <v>0</v>
      </c>
      <c r="AX79" s="119">
        <f t="shared" si="35"/>
        <v>0</v>
      </c>
      <c r="AY79" s="119">
        <f>IF($C$17="SI",((C79*'Motore 2023'!$B$35) + (D79*'Motore 2022_'!$B$35)),0)</f>
        <v>0</v>
      </c>
      <c r="AZ79" s="119">
        <f t="shared" si="36"/>
        <v>0</v>
      </c>
      <c r="BA79" s="120">
        <f>IF($C$17="SI",(((C79*'Motore 2023'!$B$38))+((D79*'Motore 2022_'!$B$38))),0)</f>
        <v>0</v>
      </c>
      <c r="BB79" s="119">
        <f t="shared" si="37"/>
        <v>0</v>
      </c>
      <c r="BC79" s="121">
        <f t="shared" si="38"/>
        <v>0</v>
      </c>
      <c r="BD79" s="122">
        <f t="shared" si="39"/>
        <v>0</v>
      </c>
      <c r="BE79" s="122">
        <f>IF($C$17="SI",(C79*3*('Motore 2023'!$B$41+'Motore 2023'!$B$42+'Motore 2023'!$B$43+'Motore 2023'!$B$44)),(C79*1*('Motore 2023'!$B$41+'Motore 2023'!$B$42+'Motore 2023'!$B$43+'Motore 2023'!$B$44)))</f>
        <v>0</v>
      </c>
      <c r="BF79" s="122">
        <f>IF($C$17="SI",(D79*3*('Motore 2022_'!$B$41+'Motore 2022_'!$B$42+'Motore 2022_'!$B$43+'Motore 2022_'!$B$44)),(D79*1*('Motore 2022_'!$B$41+'Motore 2022_'!$B$42+'Motore 2022_'!$B$43+'Motore 2022_'!$B$44)))</f>
        <v>0</v>
      </c>
      <c r="BG79" s="122">
        <f>IF($C$17="SI",(C79*3*('Motore 2023'!$B$41+'Motore 2023'!$B$42+'Motore 2023'!$B$43+'Motore 2023'!$B$44))+((C79*3*('Motore 2023'!$B$41+'Motore 2023'!$B$42+'Motore 2023'!$B$43+'Motore 2023'!$B$44))*10%),(C79*1*('Motore 2023'!$B$41+'Motore 2023'!$B$42+'Motore 2023'!$B$43+'Motore 2023'!$B$44))+((C79*1*('Motore 2023'!$B$41+'Motore 2023'!$B$42+'Motore 2023'!$B$43+'Motore 2023'!$B$44))*10%))</f>
        <v>0</v>
      </c>
      <c r="BH79" s="122">
        <f>IF($C$17="SI",(D79*3*('Motore 2022_'!$B$41+'Motore 2022_'!$B$42+'Motore 2022_'!$D$43+'Motore 2022_'!$B$44))+((D79*3*('Motore 2022_'!$B$41+'Motore 2022_'!$B$42+'Motore 2022_'!$D$43+'Motore 2022_'!$B$44))*10%),(D79*1*('Motore 2022_'!$B$41+'Motore 2022_'!$B$42+'Motore 2022_'!$D$43+'Motore 2022_'!$B$44))+((D79*1*('Motore 2022_'!$B$41+'Motore 2022_'!$B$42+'Motore 2022_'!$D$43+'Motore 2022_'!$B$44))*10%))</f>
        <v>0</v>
      </c>
      <c r="BI79" s="122">
        <f t="shared" si="40"/>
        <v>0</v>
      </c>
      <c r="BJ79" s="123">
        <f t="shared" si="41"/>
        <v>0</v>
      </c>
      <c r="BK79" s="123">
        <f>IF(I79&lt;&gt;0,IF($C$17="SI",((('Motore 2023'!$B$47+'Motore 2023'!$B$50+'Motore 2023'!$B$53)/365)*$D$14)+(((('Motore 2023'!$B$47+'Motore 2023'!$B$50+'Motore 2022_'!$B$53)/365)*$D$14)*10%),(('Motore 2023'!$B$53/365)*$D$14)+(('Motore 2023'!$B$53/365)*$D$14)*10%),0)</f>
        <v>0</v>
      </c>
      <c r="BL79" s="123">
        <f>IF(I79&lt;&gt;0,IF($C$17="SI",((('Motore 2022_'!$B$47+'Motore 2022_'!$B$50+'Motore 2022_'!$B$53)/365)*$D$13)+(((('Motore 2022_'!$B$47+'Motore 2022_'!$B$50+'Motore 2022_'!$B$53)/365)*$D$13)*10%),(('Motore 2022_'!$B$53/365)*$D$13)+(('Motore 2022_'!$B$53/365)*$D$13)*10%),0)</f>
        <v>0</v>
      </c>
      <c r="BM79" s="123">
        <f>IF(I79&lt;&gt;0,IF($C$17="SI",((('Motore 2023'!$B$47+'Motore 2023'!$B$50+'Motore 2023'!$B$53)/365)*$D$14),(('Motore 2023'!$B$53/365)*$D$14)),0)</f>
        <v>0</v>
      </c>
      <c r="BN79" s="123">
        <f>IF(I79&lt;&gt;0,IF($C$17="SI",((('Motore 2022_'!$B$47+'Motore 2022_'!$B$50+'Motore 2022_'!$B$53)/365)*$D$13),(('Motore 2022_'!$B$53/365)*$D$13)),0)</f>
        <v>0</v>
      </c>
      <c r="BO79" s="122">
        <f t="shared" si="42"/>
        <v>0</v>
      </c>
      <c r="BP79" s="124">
        <f t="shared" si="43"/>
        <v>0</v>
      </c>
      <c r="BQ79" s="42"/>
    </row>
    <row r="80" spans="1:69" x14ac:dyDescent="0.3">
      <c r="A80" s="66" t="s">
        <v>171</v>
      </c>
      <c r="B80" s="51">
        <v>0</v>
      </c>
      <c r="C80" s="51">
        <v>0</v>
      </c>
      <c r="D80" s="51">
        <v>0</v>
      </c>
      <c r="E80" s="51">
        <f t="shared" si="9"/>
        <v>4</v>
      </c>
      <c r="F80" s="51">
        <f t="shared" si="10"/>
        <v>0</v>
      </c>
      <c r="G80" s="55" t="s">
        <v>8</v>
      </c>
      <c r="H80" s="63">
        <f t="shared" si="11"/>
        <v>0</v>
      </c>
      <c r="I80" s="63">
        <f t="shared" si="12"/>
        <v>0</v>
      </c>
      <c r="J80" s="64">
        <f t="shared" si="13"/>
        <v>0</v>
      </c>
      <c r="K80" s="65">
        <f t="shared" si="14"/>
        <v>0</v>
      </c>
      <c r="L80" s="65">
        <f t="shared" si="15"/>
        <v>0</v>
      </c>
      <c r="M80" s="65">
        <f t="shared" si="16"/>
        <v>0</v>
      </c>
      <c r="N80" s="107">
        <f>IF(L80&lt;'Motore 2023'!$H$28,Ripartizione!L80,'Motore 2023'!$H$28)</f>
        <v>0</v>
      </c>
      <c r="O80" s="107">
        <f>IF(M80&lt;'Motore 2022_'!$H$28,Ripartizione!M80,'Motore 2022_'!$H$28)</f>
        <v>0</v>
      </c>
      <c r="P80" s="107">
        <f t="shared" si="17"/>
        <v>0</v>
      </c>
      <c r="Q80" s="107">
        <f t="shared" si="18"/>
        <v>0</v>
      </c>
      <c r="R80" s="107">
        <f>ROUND(P80*'Motore 2023'!$E$28,2)</f>
        <v>0</v>
      </c>
      <c r="S80" s="107">
        <f>ROUND(Q80*'Motore 2022_'!$E$28,2)</f>
        <v>0</v>
      </c>
      <c r="T80" s="107">
        <f>IF((L80-N80)&lt;'Motore 2023'!$H$29,(L80-N80),'Motore 2023'!$H$29)</f>
        <v>0</v>
      </c>
      <c r="U80" s="107">
        <f>IF((M80-O80)&lt;'Motore 2022_'!$H$29,(M80-O80),'Motore 2022_'!$H$29)</f>
        <v>0</v>
      </c>
      <c r="V80" s="107">
        <f t="shared" si="19"/>
        <v>0</v>
      </c>
      <c r="W80" s="107">
        <f t="shared" si="20"/>
        <v>0</v>
      </c>
      <c r="X80" s="107">
        <f>ROUND(V80*'Motore 2023'!$E$29,2)</f>
        <v>0</v>
      </c>
      <c r="Y80" s="107">
        <f>ROUND(W80*'Motore 2022_'!$E$29,2)</f>
        <v>0</v>
      </c>
      <c r="Z80" s="107">
        <f>IF(L80-N80-T80&lt;'Motore 2023'!$H$30,(Ripartizione!L80-Ripartizione!N80-Ripartizione!T80),'Motore 2023'!$H$30)</f>
        <v>0</v>
      </c>
      <c r="AA80" s="107">
        <f>IF(M80-O80-U80&lt;'Motore 2022_'!$H$30,(Ripartizione!M80-Ripartizione!O80-Ripartizione!U80),'Motore 2022_'!$H$30)</f>
        <v>0</v>
      </c>
      <c r="AB80" s="107">
        <f t="shared" si="21"/>
        <v>0</v>
      </c>
      <c r="AC80" s="107">
        <f t="shared" si="22"/>
        <v>0</v>
      </c>
      <c r="AD80" s="107">
        <f>ROUND(AB80*'Motore 2023'!$E$30,2)</f>
        <v>0</v>
      </c>
      <c r="AE80" s="107">
        <f>ROUND(AC80*'Motore 2022_'!$E$30,2)</f>
        <v>0</v>
      </c>
      <c r="AF80" s="107">
        <f>IF((L80-N80-T80-Z80)&lt;'Motore 2023'!$H$31, (L80-N80-T80-Z80),'Motore 2023'!$H$31)</f>
        <v>0</v>
      </c>
      <c r="AG80" s="107">
        <f>IF((M80-O80-U80-AA80)&lt;'Motore 2022_'!$H$31, (M80-O80-U80-AA80),'Motore 2022_'!$H$31)</f>
        <v>0</v>
      </c>
      <c r="AH80" s="107">
        <f t="shared" si="23"/>
        <v>0</v>
      </c>
      <c r="AI80" s="107">
        <f t="shared" si="24"/>
        <v>0</v>
      </c>
      <c r="AJ80" s="107">
        <f>ROUND(AH80*'Motore 2023'!$E$31,2)</f>
        <v>0</v>
      </c>
      <c r="AK80" s="107">
        <f>ROUND(AI80*'Motore 2022_'!$E$31,2)</f>
        <v>0</v>
      </c>
      <c r="AL80" s="107">
        <f t="shared" si="25"/>
        <v>0</v>
      </c>
      <c r="AM80" s="107">
        <f t="shared" si="26"/>
        <v>0</v>
      </c>
      <c r="AN80" s="107">
        <f t="shared" si="27"/>
        <v>0</v>
      </c>
      <c r="AO80" s="107">
        <f t="shared" si="28"/>
        <v>0</v>
      </c>
      <c r="AP80" s="107">
        <f>ROUND(AN80*'Motore 2023'!$E$32,2)</f>
        <v>0</v>
      </c>
      <c r="AQ80" s="107">
        <f>ROUND(AO80*'Motore 2022_'!$E$32,2)</f>
        <v>0</v>
      </c>
      <c r="AR80" s="118">
        <f t="shared" si="29"/>
        <v>0</v>
      </c>
      <c r="AS80" s="119">
        <f t="shared" si="30"/>
        <v>0</v>
      </c>
      <c r="AT80" s="119">
        <f t="shared" si="31"/>
        <v>0</v>
      </c>
      <c r="AU80" s="119">
        <f t="shared" si="32"/>
        <v>0</v>
      </c>
      <c r="AV80" s="119">
        <f t="shared" si="33"/>
        <v>0</v>
      </c>
      <c r="AW80" s="119">
        <f t="shared" si="34"/>
        <v>0</v>
      </c>
      <c r="AX80" s="119">
        <f t="shared" si="35"/>
        <v>0</v>
      </c>
      <c r="AY80" s="119">
        <f>IF($C$17="SI",((C80*'Motore 2023'!$B$35) + (D80*'Motore 2022_'!$B$35)),0)</f>
        <v>0</v>
      </c>
      <c r="AZ80" s="119">
        <f t="shared" si="36"/>
        <v>0</v>
      </c>
      <c r="BA80" s="120">
        <f>IF($C$17="SI",(((C80*'Motore 2023'!$B$38))+((D80*'Motore 2022_'!$B$38))),0)</f>
        <v>0</v>
      </c>
      <c r="BB80" s="119">
        <f t="shared" si="37"/>
        <v>0</v>
      </c>
      <c r="BC80" s="121">
        <f t="shared" si="38"/>
        <v>0</v>
      </c>
      <c r="BD80" s="122">
        <f t="shared" si="39"/>
        <v>0</v>
      </c>
      <c r="BE80" s="122">
        <f>IF($C$17="SI",(C80*3*('Motore 2023'!$B$41+'Motore 2023'!$B$42+'Motore 2023'!$B$43+'Motore 2023'!$B$44)),(C80*1*('Motore 2023'!$B$41+'Motore 2023'!$B$42+'Motore 2023'!$B$43+'Motore 2023'!$B$44)))</f>
        <v>0</v>
      </c>
      <c r="BF80" s="122">
        <f>IF($C$17="SI",(D80*3*('Motore 2022_'!$B$41+'Motore 2022_'!$B$42+'Motore 2022_'!$B$43+'Motore 2022_'!$B$44)),(D80*1*('Motore 2022_'!$B$41+'Motore 2022_'!$B$42+'Motore 2022_'!$B$43+'Motore 2022_'!$B$44)))</f>
        <v>0</v>
      </c>
      <c r="BG80" s="122">
        <f>IF($C$17="SI",(C80*3*('Motore 2023'!$B$41+'Motore 2023'!$B$42+'Motore 2023'!$B$43+'Motore 2023'!$B$44))+((C80*3*('Motore 2023'!$B$41+'Motore 2023'!$B$42+'Motore 2023'!$B$43+'Motore 2023'!$B$44))*10%),(C80*1*('Motore 2023'!$B$41+'Motore 2023'!$B$42+'Motore 2023'!$B$43+'Motore 2023'!$B$44))+((C80*1*('Motore 2023'!$B$41+'Motore 2023'!$B$42+'Motore 2023'!$B$43+'Motore 2023'!$B$44))*10%))</f>
        <v>0</v>
      </c>
      <c r="BH80" s="122">
        <f>IF($C$17="SI",(D80*3*('Motore 2022_'!$B$41+'Motore 2022_'!$B$42+'Motore 2022_'!$D$43+'Motore 2022_'!$B$44))+((D80*3*('Motore 2022_'!$B$41+'Motore 2022_'!$B$42+'Motore 2022_'!$D$43+'Motore 2022_'!$B$44))*10%),(D80*1*('Motore 2022_'!$B$41+'Motore 2022_'!$B$42+'Motore 2022_'!$D$43+'Motore 2022_'!$B$44))+((D80*1*('Motore 2022_'!$B$41+'Motore 2022_'!$B$42+'Motore 2022_'!$D$43+'Motore 2022_'!$B$44))*10%))</f>
        <v>0</v>
      </c>
      <c r="BI80" s="122">
        <f t="shared" si="40"/>
        <v>0</v>
      </c>
      <c r="BJ80" s="123">
        <f t="shared" si="41"/>
        <v>0</v>
      </c>
      <c r="BK80" s="123">
        <f>IF(I80&lt;&gt;0,IF($C$17="SI",((('Motore 2023'!$B$47+'Motore 2023'!$B$50+'Motore 2023'!$B$53)/365)*$D$14)+(((('Motore 2023'!$B$47+'Motore 2023'!$B$50+'Motore 2022_'!$B$53)/365)*$D$14)*10%),(('Motore 2023'!$B$53/365)*$D$14)+(('Motore 2023'!$B$53/365)*$D$14)*10%),0)</f>
        <v>0</v>
      </c>
      <c r="BL80" s="123">
        <f>IF(I80&lt;&gt;0,IF($C$17="SI",((('Motore 2022_'!$B$47+'Motore 2022_'!$B$50+'Motore 2022_'!$B$53)/365)*$D$13)+(((('Motore 2022_'!$B$47+'Motore 2022_'!$B$50+'Motore 2022_'!$B$53)/365)*$D$13)*10%),(('Motore 2022_'!$B$53/365)*$D$13)+(('Motore 2022_'!$B$53/365)*$D$13)*10%),0)</f>
        <v>0</v>
      </c>
      <c r="BM80" s="123">
        <f>IF(I80&lt;&gt;0,IF($C$17="SI",((('Motore 2023'!$B$47+'Motore 2023'!$B$50+'Motore 2023'!$B$53)/365)*$D$14),(('Motore 2023'!$B$53/365)*$D$14)),0)</f>
        <v>0</v>
      </c>
      <c r="BN80" s="123">
        <f>IF(I80&lt;&gt;0,IF($C$17="SI",((('Motore 2022_'!$B$47+'Motore 2022_'!$B$50+'Motore 2022_'!$B$53)/365)*$D$13),(('Motore 2022_'!$B$53/365)*$D$13)),0)</f>
        <v>0</v>
      </c>
      <c r="BO80" s="122">
        <f t="shared" si="42"/>
        <v>0</v>
      </c>
      <c r="BP80" s="124">
        <f t="shared" si="43"/>
        <v>0</v>
      </c>
      <c r="BQ80" s="42"/>
    </row>
    <row r="81" spans="1:68" x14ac:dyDescent="0.3">
      <c r="A81" s="66" t="s">
        <v>172</v>
      </c>
      <c r="B81" s="51">
        <v>0</v>
      </c>
      <c r="C81" s="51">
        <v>0</v>
      </c>
      <c r="D81" s="51">
        <v>0</v>
      </c>
      <c r="E81" s="51">
        <f t="shared" si="9"/>
        <v>4</v>
      </c>
      <c r="F81" s="51">
        <f t="shared" si="10"/>
        <v>0</v>
      </c>
      <c r="G81" s="55" t="s">
        <v>8</v>
      </c>
      <c r="H81" s="63">
        <f t="shared" si="11"/>
        <v>0</v>
      </c>
      <c r="I81" s="63">
        <f t="shared" si="12"/>
        <v>0</v>
      </c>
      <c r="J81" s="64">
        <f t="shared" si="13"/>
        <v>0</v>
      </c>
      <c r="K81" s="65">
        <f t="shared" si="14"/>
        <v>0</v>
      </c>
      <c r="L81" s="65">
        <f t="shared" si="15"/>
        <v>0</v>
      </c>
      <c r="M81" s="65">
        <f t="shared" si="16"/>
        <v>0</v>
      </c>
      <c r="N81" s="107">
        <f>IF(L81&lt;'Motore 2023'!$H$28,Ripartizione!L81,'Motore 2023'!$H$28)</f>
        <v>0</v>
      </c>
      <c r="O81" s="107">
        <f>IF(M81&lt;'Motore 2022_'!$H$28,Ripartizione!M81,'Motore 2022_'!$H$28)</f>
        <v>0</v>
      </c>
      <c r="P81" s="107">
        <f t="shared" si="17"/>
        <v>0</v>
      </c>
      <c r="Q81" s="107">
        <f t="shared" si="18"/>
        <v>0</v>
      </c>
      <c r="R81" s="107">
        <f>ROUND(P81*'Motore 2023'!$E$28,2)</f>
        <v>0</v>
      </c>
      <c r="S81" s="107">
        <f>ROUND(Q81*'Motore 2022_'!$E$28,2)</f>
        <v>0</v>
      </c>
      <c r="T81" s="107">
        <f>IF((L81-N81)&lt;'Motore 2023'!$H$29,(L81-N81),'Motore 2023'!$H$29)</f>
        <v>0</v>
      </c>
      <c r="U81" s="107">
        <f>IF((M81-O81)&lt;'Motore 2022_'!$H$29,(M81-O81),'Motore 2022_'!$H$29)</f>
        <v>0</v>
      </c>
      <c r="V81" s="107">
        <f t="shared" si="19"/>
        <v>0</v>
      </c>
      <c r="W81" s="107">
        <f t="shared" si="20"/>
        <v>0</v>
      </c>
      <c r="X81" s="107">
        <f>ROUND(V81*'Motore 2023'!$E$29,2)</f>
        <v>0</v>
      </c>
      <c r="Y81" s="107">
        <f>ROUND(W81*'Motore 2022_'!$E$29,2)</f>
        <v>0</v>
      </c>
      <c r="Z81" s="107">
        <f>IF(L81-N81-T81&lt;'Motore 2023'!$H$30,(Ripartizione!L81-Ripartizione!N81-Ripartizione!T81),'Motore 2023'!$H$30)</f>
        <v>0</v>
      </c>
      <c r="AA81" s="107">
        <f>IF(M81-O81-U81&lt;'Motore 2022_'!$H$30,(Ripartizione!M81-Ripartizione!O81-Ripartizione!U81),'Motore 2022_'!$H$30)</f>
        <v>0</v>
      </c>
      <c r="AB81" s="107">
        <f t="shared" si="21"/>
        <v>0</v>
      </c>
      <c r="AC81" s="107">
        <f t="shared" si="22"/>
        <v>0</v>
      </c>
      <c r="AD81" s="107">
        <f>ROUND(AB81*'Motore 2023'!$E$30,2)</f>
        <v>0</v>
      </c>
      <c r="AE81" s="107">
        <f>ROUND(AC81*'Motore 2022_'!$E$30,2)</f>
        <v>0</v>
      </c>
      <c r="AF81" s="107">
        <f>IF((L81-N81-T81-Z81)&lt;'Motore 2023'!$H$31, (L81-N81-T81-Z81),'Motore 2023'!$H$31)</f>
        <v>0</v>
      </c>
      <c r="AG81" s="107">
        <f>IF((M81-O81-U81-AA81)&lt;'Motore 2022_'!$H$31, (M81-O81-U81-AA81),'Motore 2022_'!$H$31)</f>
        <v>0</v>
      </c>
      <c r="AH81" s="107">
        <f t="shared" si="23"/>
        <v>0</v>
      </c>
      <c r="AI81" s="107">
        <f t="shared" si="24"/>
        <v>0</v>
      </c>
      <c r="AJ81" s="107">
        <f>ROUND(AH81*'Motore 2023'!$E$31,2)</f>
        <v>0</v>
      </c>
      <c r="AK81" s="107">
        <f>ROUND(AI81*'Motore 2022_'!$E$31,2)</f>
        <v>0</v>
      </c>
      <c r="AL81" s="107">
        <f t="shared" si="25"/>
        <v>0</v>
      </c>
      <c r="AM81" s="107">
        <f t="shared" si="26"/>
        <v>0</v>
      </c>
      <c r="AN81" s="107">
        <f t="shared" si="27"/>
        <v>0</v>
      </c>
      <c r="AO81" s="107">
        <f t="shared" si="28"/>
        <v>0</v>
      </c>
      <c r="AP81" s="107">
        <f>ROUND(AN81*'Motore 2023'!$E$32,2)</f>
        <v>0</v>
      </c>
      <c r="AQ81" s="107">
        <f>ROUND(AO81*'Motore 2022_'!$E$32,2)</f>
        <v>0</v>
      </c>
      <c r="AR81" s="118">
        <f t="shared" si="29"/>
        <v>0</v>
      </c>
      <c r="AS81" s="119">
        <f t="shared" si="30"/>
        <v>0</v>
      </c>
      <c r="AT81" s="119">
        <f t="shared" si="31"/>
        <v>0</v>
      </c>
      <c r="AU81" s="119">
        <f t="shared" si="32"/>
        <v>0</v>
      </c>
      <c r="AV81" s="119">
        <f t="shared" si="33"/>
        <v>0</v>
      </c>
      <c r="AW81" s="119">
        <f t="shared" si="34"/>
        <v>0</v>
      </c>
      <c r="AX81" s="119">
        <f t="shared" si="35"/>
        <v>0</v>
      </c>
      <c r="AY81" s="119">
        <f>IF($C$17="SI",((C81*'Motore 2023'!$B$35) + (D81*'Motore 2022_'!$B$35)),0)</f>
        <v>0</v>
      </c>
      <c r="AZ81" s="119">
        <f t="shared" si="36"/>
        <v>0</v>
      </c>
      <c r="BA81" s="120">
        <f>IF($C$17="SI",(((C81*'Motore 2023'!$B$38))+((D81*'Motore 2022_'!$B$38))),0)</f>
        <v>0</v>
      </c>
      <c r="BB81" s="119">
        <f t="shared" si="37"/>
        <v>0</v>
      </c>
      <c r="BC81" s="121">
        <f t="shared" si="38"/>
        <v>0</v>
      </c>
      <c r="BD81" s="122">
        <f t="shared" si="39"/>
        <v>0</v>
      </c>
      <c r="BE81" s="122">
        <f>IF($C$17="SI",(C81*3*('Motore 2023'!$B$41+'Motore 2023'!$B$42+'Motore 2023'!$B$43+'Motore 2023'!$B$44)),(C81*1*('Motore 2023'!$B$41+'Motore 2023'!$B$42+'Motore 2023'!$B$43+'Motore 2023'!$B$44)))</f>
        <v>0</v>
      </c>
      <c r="BF81" s="122">
        <f>IF($C$17="SI",(D81*3*('Motore 2022_'!$B$41+'Motore 2022_'!$B$42+'Motore 2022_'!$B$43+'Motore 2022_'!$B$44)),(D81*1*('Motore 2022_'!$B$41+'Motore 2022_'!$B$42+'Motore 2022_'!$B$43+'Motore 2022_'!$B$44)))</f>
        <v>0</v>
      </c>
      <c r="BG81" s="122">
        <f>IF($C$17="SI",(C81*3*('Motore 2023'!$B$41+'Motore 2023'!$B$42+'Motore 2023'!$B$43+'Motore 2023'!$B$44))+((C81*3*('Motore 2023'!$B$41+'Motore 2023'!$B$42+'Motore 2023'!$B$43+'Motore 2023'!$B$44))*10%),(C81*1*('Motore 2023'!$B$41+'Motore 2023'!$B$42+'Motore 2023'!$B$43+'Motore 2023'!$B$44))+((C81*1*('Motore 2023'!$B$41+'Motore 2023'!$B$42+'Motore 2023'!$B$43+'Motore 2023'!$B$44))*10%))</f>
        <v>0</v>
      </c>
      <c r="BH81" s="122">
        <f>IF($C$17="SI",(D81*3*('Motore 2022_'!$B$41+'Motore 2022_'!$B$42+'Motore 2022_'!$D$43+'Motore 2022_'!$B$44))+((D81*3*('Motore 2022_'!$B$41+'Motore 2022_'!$B$42+'Motore 2022_'!$D$43+'Motore 2022_'!$B$44))*10%),(D81*1*('Motore 2022_'!$B$41+'Motore 2022_'!$B$42+'Motore 2022_'!$D$43+'Motore 2022_'!$B$44))+((D81*1*('Motore 2022_'!$B$41+'Motore 2022_'!$B$42+'Motore 2022_'!$D$43+'Motore 2022_'!$B$44))*10%))</f>
        <v>0</v>
      </c>
      <c r="BI81" s="122">
        <f t="shared" si="40"/>
        <v>0</v>
      </c>
      <c r="BJ81" s="123">
        <f t="shared" si="41"/>
        <v>0</v>
      </c>
      <c r="BK81" s="123">
        <f>IF(I81&lt;&gt;0,IF($C$17="SI",((('Motore 2023'!$B$47+'Motore 2023'!$B$50+'Motore 2023'!$B$53)/365)*$D$14)+(((('Motore 2023'!$B$47+'Motore 2023'!$B$50+'Motore 2022_'!$B$53)/365)*$D$14)*10%),(('Motore 2023'!$B$53/365)*$D$14)+(('Motore 2023'!$B$53/365)*$D$14)*10%),0)</f>
        <v>0</v>
      </c>
      <c r="BL81" s="123">
        <f>IF(I81&lt;&gt;0,IF($C$17="SI",((('Motore 2022_'!$B$47+'Motore 2022_'!$B$50+'Motore 2022_'!$B$53)/365)*$D$13)+(((('Motore 2022_'!$B$47+'Motore 2022_'!$B$50+'Motore 2022_'!$B$53)/365)*$D$13)*10%),(('Motore 2022_'!$B$53/365)*$D$13)+(('Motore 2022_'!$B$53/365)*$D$13)*10%),0)</f>
        <v>0</v>
      </c>
      <c r="BM81" s="123">
        <f>IF(I81&lt;&gt;0,IF($C$17="SI",((('Motore 2023'!$B$47+'Motore 2023'!$B$50+'Motore 2023'!$B$53)/365)*$D$14),(('Motore 2023'!$B$53/365)*$D$14)),0)</f>
        <v>0</v>
      </c>
      <c r="BN81" s="123">
        <f>IF(I81&lt;&gt;0,IF($C$17="SI",((('Motore 2022_'!$B$47+'Motore 2022_'!$B$50+'Motore 2022_'!$B$53)/365)*$D$13),(('Motore 2022_'!$B$53/365)*$D$13)),0)</f>
        <v>0</v>
      </c>
      <c r="BO81" s="122">
        <f t="shared" si="42"/>
        <v>0</v>
      </c>
      <c r="BP81" s="124">
        <f t="shared" si="43"/>
        <v>0</v>
      </c>
    </row>
    <row r="82" spans="1:68" x14ac:dyDescent="0.3">
      <c r="A82" s="66" t="s">
        <v>173</v>
      </c>
      <c r="B82" s="51">
        <v>0</v>
      </c>
      <c r="C82" s="51">
        <v>0</v>
      </c>
      <c r="D82" s="51">
        <v>0</v>
      </c>
      <c r="E82" s="51">
        <f t="shared" si="9"/>
        <v>4</v>
      </c>
      <c r="F82" s="51">
        <f t="shared" si="10"/>
        <v>0</v>
      </c>
      <c r="G82" s="55" t="s">
        <v>8</v>
      </c>
      <c r="H82" s="63">
        <f t="shared" si="11"/>
        <v>0</v>
      </c>
      <c r="I82" s="63">
        <f t="shared" si="12"/>
        <v>0</v>
      </c>
      <c r="J82" s="64">
        <f t="shared" si="13"/>
        <v>0</v>
      </c>
      <c r="K82" s="65">
        <f t="shared" si="14"/>
        <v>0</v>
      </c>
      <c r="L82" s="65">
        <f t="shared" si="15"/>
        <v>0</v>
      </c>
      <c r="M82" s="65">
        <f t="shared" si="16"/>
        <v>0</v>
      </c>
      <c r="N82" s="107">
        <f>IF(L82&lt;'Motore 2023'!$H$28,Ripartizione!L82,'Motore 2023'!$H$28)</f>
        <v>0</v>
      </c>
      <c r="O82" s="107">
        <f>IF(M82&lt;'Motore 2022_'!$H$28,Ripartizione!M82,'Motore 2022_'!$H$28)</f>
        <v>0</v>
      </c>
      <c r="P82" s="107">
        <f t="shared" si="17"/>
        <v>0</v>
      </c>
      <c r="Q82" s="107">
        <f t="shared" si="18"/>
        <v>0</v>
      </c>
      <c r="R82" s="107">
        <f>ROUND(P82*'Motore 2023'!$E$28,2)</f>
        <v>0</v>
      </c>
      <c r="S82" s="107">
        <f>ROUND(Q82*'Motore 2022_'!$E$28,2)</f>
        <v>0</v>
      </c>
      <c r="T82" s="107">
        <f>IF((L82-N82)&lt;'Motore 2023'!$H$29,(L82-N82),'Motore 2023'!$H$29)</f>
        <v>0</v>
      </c>
      <c r="U82" s="107">
        <f>IF((M82-O82)&lt;'Motore 2022_'!$H$29,(M82-O82),'Motore 2022_'!$H$29)</f>
        <v>0</v>
      </c>
      <c r="V82" s="107">
        <f t="shared" si="19"/>
        <v>0</v>
      </c>
      <c r="W82" s="107">
        <f t="shared" si="20"/>
        <v>0</v>
      </c>
      <c r="X82" s="107">
        <f>ROUND(V82*'Motore 2023'!$E$29,2)</f>
        <v>0</v>
      </c>
      <c r="Y82" s="107">
        <f>ROUND(W82*'Motore 2022_'!$E$29,2)</f>
        <v>0</v>
      </c>
      <c r="Z82" s="107">
        <f>IF(L82-N82-T82&lt;'Motore 2023'!$H$30,(Ripartizione!L82-Ripartizione!N82-Ripartizione!T82),'Motore 2023'!$H$30)</f>
        <v>0</v>
      </c>
      <c r="AA82" s="107">
        <f>IF(M82-O82-U82&lt;'Motore 2022_'!$H$30,(Ripartizione!M82-Ripartizione!O82-Ripartizione!U82),'Motore 2022_'!$H$30)</f>
        <v>0</v>
      </c>
      <c r="AB82" s="107">
        <f t="shared" si="21"/>
        <v>0</v>
      </c>
      <c r="AC82" s="107">
        <f t="shared" si="22"/>
        <v>0</v>
      </c>
      <c r="AD82" s="107">
        <f>ROUND(AB82*'Motore 2023'!$E$30,2)</f>
        <v>0</v>
      </c>
      <c r="AE82" s="107">
        <f>ROUND(AC82*'Motore 2022_'!$E$30,2)</f>
        <v>0</v>
      </c>
      <c r="AF82" s="107">
        <f>IF((L82-N82-T82-Z82)&lt;'Motore 2023'!$H$31, (L82-N82-T82-Z82),'Motore 2023'!$H$31)</f>
        <v>0</v>
      </c>
      <c r="AG82" s="107">
        <f>IF((M82-O82-U82-AA82)&lt;'Motore 2022_'!$H$31, (M82-O82-U82-AA82),'Motore 2022_'!$H$31)</f>
        <v>0</v>
      </c>
      <c r="AH82" s="107">
        <f t="shared" si="23"/>
        <v>0</v>
      </c>
      <c r="AI82" s="107">
        <f t="shared" si="24"/>
        <v>0</v>
      </c>
      <c r="AJ82" s="107">
        <f>ROUND(AH82*'Motore 2023'!$E$31,2)</f>
        <v>0</v>
      </c>
      <c r="AK82" s="107">
        <f>ROUND(AI82*'Motore 2022_'!$E$31,2)</f>
        <v>0</v>
      </c>
      <c r="AL82" s="107">
        <f t="shared" si="25"/>
        <v>0</v>
      </c>
      <c r="AM82" s="107">
        <f t="shared" si="26"/>
        <v>0</v>
      </c>
      <c r="AN82" s="107">
        <f t="shared" si="27"/>
        <v>0</v>
      </c>
      <c r="AO82" s="107">
        <f t="shared" si="28"/>
        <v>0</v>
      </c>
      <c r="AP82" s="107">
        <f>ROUND(AN82*'Motore 2023'!$E$32,2)</f>
        <v>0</v>
      </c>
      <c r="AQ82" s="107">
        <f>ROUND(AO82*'Motore 2022_'!$E$32,2)</f>
        <v>0</v>
      </c>
      <c r="AR82" s="118">
        <f t="shared" si="29"/>
        <v>0</v>
      </c>
      <c r="AS82" s="119">
        <f t="shared" si="30"/>
        <v>0</v>
      </c>
      <c r="AT82" s="119">
        <f t="shared" si="31"/>
        <v>0</v>
      </c>
      <c r="AU82" s="119">
        <f t="shared" si="32"/>
        <v>0</v>
      </c>
      <c r="AV82" s="119">
        <f t="shared" si="33"/>
        <v>0</v>
      </c>
      <c r="AW82" s="119">
        <f t="shared" si="34"/>
        <v>0</v>
      </c>
      <c r="AX82" s="119">
        <f t="shared" si="35"/>
        <v>0</v>
      </c>
      <c r="AY82" s="119">
        <f>IF($C$17="SI",((C82*'Motore 2023'!$B$35) + (D82*'Motore 2022_'!$B$35)),0)</f>
        <v>0</v>
      </c>
      <c r="AZ82" s="119">
        <f t="shared" si="36"/>
        <v>0</v>
      </c>
      <c r="BA82" s="120">
        <f>IF($C$17="SI",(((C82*'Motore 2023'!$B$38))+((D82*'Motore 2022_'!$B$38))),0)</f>
        <v>0</v>
      </c>
      <c r="BB82" s="119">
        <f t="shared" si="37"/>
        <v>0</v>
      </c>
      <c r="BC82" s="121">
        <f t="shared" si="38"/>
        <v>0</v>
      </c>
      <c r="BD82" s="122">
        <f t="shared" si="39"/>
        <v>0</v>
      </c>
      <c r="BE82" s="122">
        <f>IF($C$17="SI",(C82*3*('Motore 2023'!$B$41+'Motore 2023'!$B$42+'Motore 2023'!$B$43+'Motore 2023'!$B$44)),(C82*1*('Motore 2023'!$B$41+'Motore 2023'!$B$42+'Motore 2023'!$B$43+'Motore 2023'!$B$44)))</f>
        <v>0</v>
      </c>
      <c r="BF82" s="122">
        <f>IF($C$17="SI",(D82*3*('Motore 2022_'!$B$41+'Motore 2022_'!$B$42+'Motore 2022_'!$B$43+'Motore 2022_'!$B$44)),(D82*1*('Motore 2022_'!$B$41+'Motore 2022_'!$B$42+'Motore 2022_'!$B$43+'Motore 2022_'!$B$44)))</f>
        <v>0</v>
      </c>
      <c r="BG82" s="122">
        <f>IF($C$17="SI",(C82*3*('Motore 2023'!$B$41+'Motore 2023'!$B$42+'Motore 2023'!$B$43+'Motore 2023'!$B$44))+((C82*3*('Motore 2023'!$B$41+'Motore 2023'!$B$42+'Motore 2023'!$B$43+'Motore 2023'!$B$44))*10%),(C82*1*('Motore 2023'!$B$41+'Motore 2023'!$B$42+'Motore 2023'!$B$43+'Motore 2023'!$B$44))+((C82*1*('Motore 2023'!$B$41+'Motore 2023'!$B$42+'Motore 2023'!$B$43+'Motore 2023'!$B$44))*10%))</f>
        <v>0</v>
      </c>
      <c r="BH82" s="122">
        <f>IF($C$17="SI",(D82*3*('Motore 2022_'!$B$41+'Motore 2022_'!$B$42+'Motore 2022_'!$D$43+'Motore 2022_'!$B$44))+((D82*3*('Motore 2022_'!$B$41+'Motore 2022_'!$B$42+'Motore 2022_'!$D$43+'Motore 2022_'!$B$44))*10%),(D82*1*('Motore 2022_'!$B$41+'Motore 2022_'!$B$42+'Motore 2022_'!$D$43+'Motore 2022_'!$B$44))+((D82*1*('Motore 2022_'!$B$41+'Motore 2022_'!$B$42+'Motore 2022_'!$D$43+'Motore 2022_'!$B$44))*10%))</f>
        <v>0</v>
      </c>
      <c r="BI82" s="122">
        <f t="shared" si="40"/>
        <v>0</v>
      </c>
      <c r="BJ82" s="123">
        <f t="shared" si="41"/>
        <v>0</v>
      </c>
      <c r="BK82" s="123">
        <f>IF(I82&lt;&gt;0,IF($C$17="SI",((('Motore 2023'!$B$47+'Motore 2023'!$B$50+'Motore 2023'!$B$53)/365)*$D$14)+(((('Motore 2023'!$B$47+'Motore 2023'!$B$50+'Motore 2022_'!$B$53)/365)*$D$14)*10%),(('Motore 2023'!$B$53/365)*$D$14)+(('Motore 2023'!$B$53/365)*$D$14)*10%),0)</f>
        <v>0</v>
      </c>
      <c r="BL82" s="123">
        <f>IF(I82&lt;&gt;0,IF($C$17="SI",((('Motore 2022_'!$B$47+'Motore 2022_'!$B$50+'Motore 2022_'!$B$53)/365)*$D$13)+(((('Motore 2022_'!$B$47+'Motore 2022_'!$B$50+'Motore 2022_'!$B$53)/365)*$D$13)*10%),(('Motore 2022_'!$B$53/365)*$D$13)+(('Motore 2022_'!$B$53/365)*$D$13)*10%),0)</f>
        <v>0</v>
      </c>
      <c r="BM82" s="123">
        <f>IF(I82&lt;&gt;0,IF($C$17="SI",((('Motore 2023'!$B$47+'Motore 2023'!$B$50+'Motore 2023'!$B$53)/365)*$D$14),(('Motore 2023'!$B$53/365)*$D$14)),0)</f>
        <v>0</v>
      </c>
      <c r="BN82" s="123">
        <f>IF(I82&lt;&gt;0,IF($C$17="SI",((('Motore 2022_'!$B$47+'Motore 2022_'!$B$50+'Motore 2022_'!$B$53)/365)*$D$13),(('Motore 2022_'!$B$53/365)*$D$13)),0)</f>
        <v>0</v>
      </c>
      <c r="BO82" s="122">
        <f t="shared" si="42"/>
        <v>0</v>
      </c>
      <c r="BP82" s="124">
        <f t="shared" si="43"/>
        <v>0</v>
      </c>
    </row>
    <row r="83" spans="1:68" x14ac:dyDescent="0.3">
      <c r="A83" s="66" t="s">
        <v>174</v>
      </c>
      <c r="B83" s="51">
        <v>0</v>
      </c>
      <c r="C83" s="51">
        <v>0</v>
      </c>
      <c r="D83" s="51">
        <v>0</v>
      </c>
      <c r="E83" s="51">
        <f t="shared" si="9"/>
        <v>4</v>
      </c>
      <c r="F83" s="51">
        <f t="shared" si="10"/>
        <v>0</v>
      </c>
      <c r="G83" s="55" t="s">
        <v>8</v>
      </c>
      <c r="H83" s="63">
        <f t="shared" si="11"/>
        <v>0</v>
      </c>
      <c r="I83" s="63">
        <f t="shared" si="12"/>
        <v>0</v>
      </c>
      <c r="J83" s="64">
        <f t="shared" si="13"/>
        <v>0</v>
      </c>
      <c r="K83" s="65">
        <f t="shared" si="14"/>
        <v>0</v>
      </c>
      <c r="L83" s="65">
        <f t="shared" si="15"/>
        <v>0</v>
      </c>
      <c r="M83" s="65">
        <f t="shared" si="16"/>
        <v>0</v>
      </c>
      <c r="N83" s="107">
        <f>IF(L83&lt;'Motore 2023'!$H$28,Ripartizione!L83,'Motore 2023'!$H$28)</f>
        <v>0</v>
      </c>
      <c r="O83" s="107">
        <f>IF(M83&lt;'Motore 2022_'!$H$28,Ripartizione!M83,'Motore 2022_'!$H$28)</f>
        <v>0</v>
      </c>
      <c r="P83" s="107">
        <f t="shared" si="17"/>
        <v>0</v>
      </c>
      <c r="Q83" s="107">
        <f t="shared" si="18"/>
        <v>0</v>
      </c>
      <c r="R83" s="107">
        <f>ROUND(P83*'Motore 2023'!$E$28,2)</f>
        <v>0</v>
      </c>
      <c r="S83" s="107">
        <f>ROUND(Q83*'Motore 2022_'!$E$28,2)</f>
        <v>0</v>
      </c>
      <c r="T83" s="107">
        <f>IF((L83-N83)&lt;'Motore 2023'!$H$29,(L83-N83),'Motore 2023'!$H$29)</f>
        <v>0</v>
      </c>
      <c r="U83" s="107">
        <f>IF((M83-O83)&lt;'Motore 2022_'!$H$29,(M83-O83),'Motore 2022_'!$H$29)</f>
        <v>0</v>
      </c>
      <c r="V83" s="107">
        <f t="shared" si="19"/>
        <v>0</v>
      </c>
      <c r="W83" s="107">
        <f t="shared" si="20"/>
        <v>0</v>
      </c>
      <c r="X83" s="107">
        <f>ROUND(V83*'Motore 2023'!$E$29,2)</f>
        <v>0</v>
      </c>
      <c r="Y83" s="107">
        <f>ROUND(W83*'Motore 2022_'!$E$29,2)</f>
        <v>0</v>
      </c>
      <c r="Z83" s="107">
        <f>IF(L83-N83-T83&lt;'Motore 2023'!$H$30,(Ripartizione!L83-Ripartizione!N83-Ripartizione!T83),'Motore 2023'!$H$30)</f>
        <v>0</v>
      </c>
      <c r="AA83" s="107">
        <f>IF(M83-O83-U83&lt;'Motore 2022_'!$H$30,(Ripartizione!M83-Ripartizione!O83-Ripartizione!U83),'Motore 2022_'!$H$30)</f>
        <v>0</v>
      </c>
      <c r="AB83" s="107">
        <f t="shared" si="21"/>
        <v>0</v>
      </c>
      <c r="AC83" s="107">
        <f t="shared" si="22"/>
        <v>0</v>
      </c>
      <c r="AD83" s="107">
        <f>ROUND(AB83*'Motore 2023'!$E$30,2)</f>
        <v>0</v>
      </c>
      <c r="AE83" s="107">
        <f>ROUND(AC83*'Motore 2022_'!$E$30,2)</f>
        <v>0</v>
      </c>
      <c r="AF83" s="107">
        <f>IF((L83-N83-T83-Z83)&lt;'Motore 2023'!$H$31, (L83-N83-T83-Z83),'Motore 2023'!$H$31)</f>
        <v>0</v>
      </c>
      <c r="AG83" s="107">
        <f>IF((M83-O83-U83-AA83)&lt;'Motore 2022_'!$H$31, (M83-O83-U83-AA83),'Motore 2022_'!$H$31)</f>
        <v>0</v>
      </c>
      <c r="AH83" s="107">
        <f t="shared" si="23"/>
        <v>0</v>
      </c>
      <c r="AI83" s="107">
        <f t="shared" si="24"/>
        <v>0</v>
      </c>
      <c r="AJ83" s="107">
        <f>ROUND(AH83*'Motore 2023'!$E$31,2)</f>
        <v>0</v>
      </c>
      <c r="AK83" s="107">
        <f>ROUND(AI83*'Motore 2022_'!$E$31,2)</f>
        <v>0</v>
      </c>
      <c r="AL83" s="107">
        <f t="shared" si="25"/>
        <v>0</v>
      </c>
      <c r="AM83" s="107">
        <f t="shared" si="26"/>
        <v>0</v>
      </c>
      <c r="AN83" s="107">
        <f t="shared" si="27"/>
        <v>0</v>
      </c>
      <c r="AO83" s="107">
        <f t="shared" si="28"/>
        <v>0</v>
      </c>
      <c r="AP83" s="107">
        <f>ROUND(AN83*'Motore 2023'!$E$32,2)</f>
        <v>0</v>
      </c>
      <c r="AQ83" s="107">
        <f>ROUND(AO83*'Motore 2022_'!$E$32,2)</f>
        <v>0</v>
      </c>
      <c r="AR83" s="118">
        <f t="shared" si="29"/>
        <v>0</v>
      </c>
      <c r="AS83" s="119">
        <f t="shared" si="30"/>
        <v>0</v>
      </c>
      <c r="AT83" s="119">
        <f t="shared" si="31"/>
        <v>0</v>
      </c>
      <c r="AU83" s="119">
        <f t="shared" si="32"/>
        <v>0</v>
      </c>
      <c r="AV83" s="119">
        <f t="shared" si="33"/>
        <v>0</v>
      </c>
      <c r="AW83" s="119">
        <f t="shared" si="34"/>
        <v>0</v>
      </c>
      <c r="AX83" s="119">
        <f t="shared" si="35"/>
        <v>0</v>
      </c>
      <c r="AY83" s="119">
        <f>IF($C$17="SI",((C83*'Motore 2023'!$B$35) + (D83*'Motore 2022_'!$B$35)),0)</f>
        <v>0</v>
      </c>
      <c r="AZ83" s="119">
        <f t="shared" si="36"/>
        <v>0</v>
      </c>
      <c r="BA83" s="120">
        <f>IF($C$17="SI",(((C83*'Motore 2023'!$B$38))+((D83*'Motore 2022_'!$B$38))),0)</f>
        <v>0</v>
      </c>
      <c r="BB83" s="119">
        <f t="shared" si="37"/>
        <v>0</v>
      </c>
      <c r="BC83" s="121">
        <f t="shared" si="38"/>
        <v>0</v>
      </c>
      <c r="BD83" s="122">
        <f t="shared" si="39"/>
        <v>0</v>
      </c>
      <c r="BE83" s="122">
        <f>IF($C$17="SI",(C83*3*('Motore 2023'!$B$41+'Motore 2023'!$B$42+'Motore 2023'!$B$43+'Motore 2023'!$B$44)),(C83*1*('Motore 2023'!$B$41+'Motore 2023'!$B$42+'Motore 2023'!$B$43+'Motore 2023'!$B$44)))</f>
        <v>0</v>
      </c>
      <c r="BF83" s="122">
        <f>IF($C$17="SI",(D83*3*('Motore 2022_'!$B$41+'Motore 2022_'!$B$42+'Motore 2022_'!$B$43+'Motore 2022_'!$B$44)),(D83*1*('Motore 2022_'!$B$41+'Motore 2022_'!$B$42+'Motore 2022_'!$B$43+'Motore 2022_'!$B$44)))</f>
        <v>0</v>
      </c>
      <c r="BG83" s="122">
        <f>IF($C$17="SI",(C83*3*('Motore 2023'!$B$41+'Motore 2023'!$B$42+'Motore 2023'!$B$43+'Motore 2023'!$B$44))+((C83*3*('Motore 2023'!$B$41+'Motore 2023'!$B$42+'Motore 2023'!$B$43+'Motore 2023'!$B$44))*10%),(C83*1*('Motore 2023'!$B$41+'Motore 2023'!$B$42+'Motore 2023'!$B$43+'Motore 2023'!$B$44))+((C83*1*('Motore 2023'!$B$41+'Motore 2023'!$B$42+'Motore 2023'!$B$43+'Motore 2023'!$B$44))*10%))</f>
        <v>0</v>
      </c>
      <c r="BH83" s="122">
        <f>IF($C$17="SI",(D83*3*('Motore 2022_'!$B$41+'Motore 2022_'!$B$42+'Motore 2022_'!$D$43+'Motore 2022_'!$B$44))+((D83*3*('Motore 2022_'!$B$41+'Motore 2022_'!$B$42+'Motore 2022_'!$D$43+'Motore 2022_'!$B$44))*10%),(D83*1*('Motore 2022_'!$B$41+'Motore 2022_'!$B$42+'Motore 2022_'!$D$43+'Motore 2022_'!$B$44))+((D83*1*('Motore 2022_'!$B$41+'Motore 2022_'!$B$42+'Motore 2022_'!$D$43+'Motore 2022_'!$B$44))*10%))</f>
        <v>0</v>
      </c>
      <c r="BI83" s="122">
        <f t="shared" si="40"/>
        <v>0</v>
      </c>
      <c r="BJ83" s="123">
        <f t="shared" si="41"/>
        <v>0</v>
      </c>
      <c r="BK83" s="123">
        <f>IF(I83&lt;&gt;0,IF($C$17="SI",((('Motore 2023'!$B$47+'Motore 2023'!$B$50+'Motore 2023'!$B$53)/365)*$D$14)+(((('Motore 2023'!$B$47+'Motore 2023'!$B$50+'Motore 2022_'!$B$53)/365)*$D$14)*10%),(('Motore 2023'!$B$53/365)*$D$14)+(('Motore 2023'!$B$53/365)*$D$14)*10%),0)</f>
        <v>0</v>
      </c>
      <c r="BL83" s="123">
        <f>IF(I83&lt;&gt;0,IF($C$17="SI",((('Motore 2022_'!$B$47+'Motore 2022_'!$B$50+'Motore 2022_'!$B$53)/365)*$D$13)+(((('Motore 2022_'!$B$47+'Motore 2022_'!$B$50+'Motore 2022_'!$B$53)/365)*$D$13)*10%),(('Motore 2022_'!$B$53/365)*$D$13)+(('Motore 2022_'!$B$53/365)*$D$13)*10%),0)</f>
        <v>0</v>
      </c>
      <c r="BM83" s="123">
        <f>IF(I83&lt;&gt;0,IF($C$17="SI",((('Motore 2023'!$B$47+'Motore 2023'!$B$50+'Motore 2023'!$B$53)/365)*$D$14),(('Motore 2023'!$B$53/365)*$D$14)),0)</f>
        <v>0</v>
      </c>
      <c r="BN83" s="123">
        <f>IF(I83&lt;&gt;0,IF($C$17="SI",((('Motore 2022_'!$B$47+'Motore 2022_'!$B$50+'Motore 2022_'!$B$53)/365)*$D$13),(('Motore 2022_'!$B$53/365)*$D$13)),0)</f>
        <v>0</v>
      </c>
      <c r="BO83" s="122">
        <f t="shared" si="42"/>
        <v>0</v>
      </c>
      <c r="BP83" s="124">
        <f t="shared" si="43"/>
        <v>0</v>
      </c>
    </row>
    <row r="84" spans="1:68" x14ac:dyDescent="0.3">
      <c r="A84" s="66" t="s">
        <v>175</v>
      </c>
      <c r="B84" s="51">
        <v>0</v>
      </c>
      <c r="C84" s="51">
        <v>0</v>
      </c>
      <c r="D84" s="51">
        <v>0</v>
      </c>
      <c r="E84" s="51">
        <f t="shared" si="9"/>
        <v>4</v>
      </c>
      <c r="F84" s="51">
        <f t="shared" si="10"/>
        <v>0</v>
      </c>
      <c r="G84" s="55" t="s">
        <v>8</v>
      </c>
      <c r="H84" s="63">
        <f t="shared" si="11"/>
        <v>0</v>
      </c>
      <c r="I84" s="63">
        <f t="shared" si="12"/>
        <v>0</v>
      </c>
      <c r="J84" s="64">
        <f t="shared" si="13"/>
        <v>0</v>
      </c>
      <c r="K84" s="65">
        <f t="shared" si="14"/>
        <v>0</v>
      </c>
      <c r="L84" s="65">
        <f t="shared" si="15"/>
        <v>0</v>
      </c>
      <c r="M84" s="65">
        <f t="shared" si="16"/>
        <v>0</v>
      </c>
      <c r="N84" s="107">
        <f>IF(L84&lt;'Motore 2023'!$H$28,Ripartizione!L84,'Motore 2023'!$H$28)</f>
        <v>0</v>
      </c>
      <c r="O84" s="107">
        <f>IF(M84&lt;'Motore 2022_'!$H$28,Ripartizione!M84,'Motore 2022_'!$H$28)</f>
        <v>0</v>
      </c>
      <c r="P84" s="107">
        <f t="shared" si="17"/>
        <v>0</v>
      </c>
      <c r="Q84" s="107">
        <f t="shared" si="18"/>
        <v>0</v>
      </c>
      <c r="R84" s="107">
        <f>ROUND(P84*'Motore 2023'!$E$28,2)</f>
        <v>0</v>
      </c>
      <c r="S84" s="107">
        <f>ROUND(Q84*'Motore 2022_'!$E$28,2)</f>
        <v>0</v>
      </c>
      <c r="T84" s="107">
        <f>IF((L84-N84)&lt;'Motore 2023'!$H$29,(L84-N84),'Motore 2023'!$H$29)</f>
        <v>0</v>
      </c>
      <c r="U84" s="107">
        <f>IF((M84-O84)&lt;'Motore 2022_'!$H$29,(M84-O84),'Motore 2022_'!$H$29)</f>
        <v>0</v>
      </c>
      <c r="V84" s="107">
        <f t="shared" si="19"/>
        <v>0</v>
      </c>
      <c r="W84" s="107">
        <f t="shared" si="20"/>
        <v>0</v>
      </c>
      <c r="X84" s="107">
        <f>ROUND(V84*'Motore 2023'!$E$29,2)</f>
        <v>0</v>
      </c>
      <c r="Y84" s="107">
        <f>ROUND(W84*'Motore 2022_'!$E$29,2)</f>
        <v>0</v>
      </c>
      <c r="Z84" s="107">
        <f>IF(L84-N84-T84&lt;'Motore 2023'!$H$30,(Ripartizione!L84-Ripartizione!N84-Ripartizione!T84),'Motore 2023'!$H$30)</f>
        <v>0</v>
      </c>
      <c r="AA84" s="107">
        <f>IF(M84-O84-U84&lt;'Motore 2022_'!$H$30,(Ripartizione!M84-Ripartizione!O84-Ripartizione!U84),'Motore 2022_'!$H$30)</f>
        <v>0</v>
      </c>
      <c r="AB84" s="107">
        <f t="shared" si="21"/>
        <v>0</v>
      </c>
      <c r="AC84" s="107">
        <f t="shared" si="22"/>
        <v>0</v>
      </c>
      <c r="AD84" s="107">
        <f>ROUND(AB84*'Motore 2023'!$E$30,2)</f>
        <v>0</v>
      </c>
      <c r="AE84" s="107">
        <f>ROUND(AC84*'Motore 2022_'!$E$30,2)</f>
        <v>0</v>
      </c>
      <c r="AF84" s="107">
        <f>IF((L84-N84-T84-Z84)&lt;'Motore 2023'!$H$31, (L84-N84-T84-Z84),'Motore 2023'!$H$31)</f>
        <v>0</v>
      </c>
      <c r="AG84" s="107">
        <f>IF((M84-O84-U84-AA84)&lt;'Motore 2022_'!$H$31, (M84-O84-U84-AA84),'Motore 2022_'!$H$31)</f>
        <v>0</v>
      </c>
      <c r="AH84" s="107">
        <f t="shared" si="23"/>
        <v>0</v>
      </c>
      <c r="AI84" s="107">
        <f t="shared" si="24"/>
        <v>0</v>
      </c>
      <c r="AJ84" s="107">
        <f>ROUND(AH84*'Motore 2023'!$E$31,2)</f>
        <v>0</v>
      </c>
      <c r="AK84" s="107">
        <f>ROUND(AI84*'Motore 2022_'!$E$31,2)</f>
        <v>0</v>
      </c>
      <c r="AL84" s="107">
        <f t="shared" si="25"/>
        <v>0</v>
      </c>
      <c r="AM84" s="107">
        <f t="shared" si="26"/>
        <v>0</v>
      </c>
      <c r="AN84" s="107">
        <f t="shared" si="27"/>
        <v>0</v>
      </c>
      <c r="AO84" s="107">
        <f t="shared" si="28"/>
        <v>0</v>
      </c>
      <c r="AP84" s="107">
        <f>ROUND(AN84*'Motore 2023'!$E$32,2)</f>
        <v>0</v>
      </c>
      <c r="AQ84" s="107">
        <f>ROUND(AO84*'Motore 2022_'!$E$32,2)</f>
        <v>0</v>
      </c>
      <c r="AR84" s="118">
        <f t="shared" si="29"/>
        <v>0</v>
      </c>
      <c r="AS84" s="119">
        <f t="shared" si="30"/>
        <v>0</v>
      </c>
      <c r="AT84" s="119">
        <f t="shared" si="31"/>
        <v>0</v>
      </c>
      <c r="AU84" s="119">
        <f t="shared" si="32"/>
        <v>0</v>
      </c>
      <c r="AV84" s="119">
        <f t="shared" si="33"/>
        <v>0</v>
      </c>
      <c r="AW84" s="119">
        <f t="shared" si="34"/>
        <v>0</v>
      </c>
      <c r="AX84" s="119">
        <f t="shared" si="35"/>
        <v>0</v>
      </c>
      <c r="AY84" s="119">
        <f>IF($C$17="SI",((C84*'Motore 2023'!$B$35) + (D84*'Motore 2022_'!$B$35)),0)</f>
        <v>0</v>
      </c>
      <c r="AZ84" s="119">
        <f t="shared" si="36"/>
        <v>0</v>
      </c>
      <c r="BA84" s="120">
        <f>IF($C$17="SI",(((C84*'Motore 2023'!$B$38))+((D84*'Motore 2022_'!$B$38))),0)</f>
        <v>0</v>
      </c>
      <c r="BB84" s="119">
        <f t="shared" si="37"/>
        <v>0</v>
      </c>
      <c r="BC84" s="121">
        <f t="shared" si="38"/>
        <v>0</v>
      </c>
      <c r="BD84" s="122">
        <f t="shared" si="39"/>
        <v>0</v>
      </c>
      <c r="BE84" s="122">
        <f>IF($C$17="SI",(C84*3*('Motore 2023'!$B$41+'Motore 2023'!$B$42+'Motore 2023'!$B$43+'Motore 2023'!$B$44)),(C84*1*('Motore 2023'!$B$41+'Motore 2023'!$B$42+'Motore 2023'!$B$43+'Motore 2023'!$B$44)))</f>
        <v>0</v>
      </c>
      <c r="BF84" s="122">
        <f>IF($C$17="SI",(D84*3*('Motore 2022_'!$B$41+'Motore 2022_'!$B$42+'Motore 2022_'!$B$43+'Motore 2022_'!$B$44)),(D84*1*('Motore 2022_'!$B$41+'Motore 2022_'!$B$42+'Motore 2022_'!$B$43+'Motore 2022_'!$B$44)))</f>
        <v>0</v>
      </c>
      <c r="BG84" s="122">
        <f>IF($C$17="SI",(C84*3*('Motore 2023'!$B$41+'Motore 2023'!$B$42+'Motore 2023'!$B$43+'Motore 2023'!$B$44))+((C84*3*('Motore 2023'!$B$41+'Motore 2023'!$B$42+'Motore 2023'!$B$43+'Motore 2023'!$B$44))*10%),(C84*1*('Motore 2023'!$B$41+'Motore 2023'!$B$42+'Motore 2023'!$B$43+'Motore 2023'!$B$44))+((C84*1*('Motore 2023'!$B$41+'Motore 2023'!$B$42+'Motore 2023'!$B$43+'Motore 2023'!$B$44))*10%))</f>
        <v>0</v>
      </c>
      <c r="BH84" s="122">
        <f>IF($C$17="SI",(D84*3*('Motore 2022_'!$B$41+'Motore 2022_'!$B$42+'Motore 2022_'!$D$43+'Motore 2022_'!$B$44))+((D84*3*('Motore 2022_'!$B$41+'Motore 2022_'!$B$42+'Motore 2022_'!$D$43+'Motore 2022_'!$B$44))*10%),(D84*1*('Motore 2022_'!$B$41+'Motore 2022_'!$B$42+'Motore 2022_'!$D$43+'Motore 2022_'!$B$44))+((D84*1*('Motore 2022_'!$B$41+'Motore 2022_'!$B$42+'Motore 2022_'!$D$43+'Motore 2022_'!$B$44))*10%))</f>
        <v>0</v>
      </c>
      <c r="BI84" s="122">
        <f t="shared" si="40"/>
        <v>0</v>
      </c>
      <c r="BJ84" s="123">
        <f t="shared" si="41"/>
        <v>0</v>
      </c>
      <c r="BK84" s="123">
        <f>IF(I84&lt;&gt;0,IF($C$17="SI",((('Motore 2023'!$B$47+'Motore 2023'!$B$50+'Motore 2023'!$B$53)/365)*$D$14)+(((('Motore 2023'!$B$47+'Motore 2023'!$B$50+'Motore 2022_'!$B$53)/365)*$D$14)*10%),(('Motore 2023'!$B$53/365)*$D$14)+(('Motore 2023'!$B$53/365)*$D$14)*10%),0)</f>
        <v>0</v>
      </c>
      <c r="BL84" s="123">
        <f>IF(I84&lt;&gt;0,IF($C$17="SI",((('Motore 2022_'!$B$47+'Motore 2022_'!$B$50+'Motore 2022_'!$B$53)/365)*$D$13)+(((('Motore 2022_'!$B$47+'Motore 2022_'!$B$50+'Motore 2022_'!$B$53)/365)*$D$13)*10%),(('Motore 2022_'!$B$53/365)*$D$13)+(('Motore 2022_'!$B$53/365)*$D$13)*10%),0)</f>
        <v>0</v>
      </c>
      <c r="BM84" s="123">
        <f>IF(I84&lt;&gt;0,IF($C$17="SI",((('Motore 2023'!$B$47+'Motore 2023'!$B$50+'Motore 2023'!$B$53)/365)*$D$14),(('Motore 2023'!$B$53/365)*$D$14)),0)</f>
        <v>0</v>
      </c>
      <c r="BN84" s="123">
        <f>IF(I84&lt;&gt;0,IF($C$17="SI",((('Motore 2022_'!$B$47+'Motore 2022_'!$B$50+'Motore 2022_'!$B$53)/365)*$D$13),(('Motore 2022_'!$B$53/365)*$D$13)),0)</f>
        <v>0</v>
      </c>
      <c r="BO84" s="122">
        <f t="shared" si="42"/>
        <v>0</v>
      </c>
      <c r="BP84" s="124">
        <f t="shared" si="43"/>
        <v>0</v>
      </c>
    </row>
    <row r="85" spans="1:68" x14ac:dyDescent="0.3">
      <c r="A85" s="66" t="s">
        <v>176</v>
      </c>
      <c r="B85" s="51">
        <v>0</v>
      </c>
      <c r="C85" s="51">
        <v>0</v>
      </c>
      <c r="D85" s="51">
        <v>0</v>
      </c>
      <c r="E85" s="51">
        <f t="shared" si="9"/>
        <v>4</v>
      </c>
      <c r="F85" s="51">
        <f t="shared" si="10"/>
        <v>0</v>
      </c>
      <c r="G85" s="55" t="s">
        <v>8</v>
      </c>
      <c r="H85" s="63">
        <f t="shared" si="11"/>
        <v>0</v>
      </c>
      <c r="I85" s="63">
        <f t="shared" si="12"/>
        <v>0</v>
      </c>
      <c r="J85" s="64">
        <f t="shared" si="13"/>
        <v>0</v>
      </c>
      <c r="K85" s="65">
        <f t="shared" si="14"/>
        <v>0</v>
      </c>
      <c r="L85" s="65">
        <f t="shared" si="15"/>
        <v>0</v>
      </c>
      <c r="M85" s="65">
        <f t="shared" si="16"/>
        <v>0</v>
      </c>
      <c r="N85" s="107">
        <f>IF(L85&lt;'Motore 2023'!$H$28,Ripartizione!L85,'Motore 2023'!$H$28)</f>
        <v>0</v>
      </c>
      <c r="O85" s="107">
        <f>IF(M85&lt;'Motore 2022_'!$H$28,Ripartizione!M85,'Motore 2022_'!$H$28)</f>
        <v>0</v>
      </c>
      <c r="P85" s="107">
        <f t="shared" si="17"/>
        <v>0</v>
      </c>
      <c r="Q85" s="107">
        <f t="shared" si="18"/>
        <v>0</v>
      </c>
      <c r="R85" s="107">
        <f>ROUND(P85*'Motore 2023'!$E$28,2)</f>
        <v>0</v>
      </c>
      <c r="S85" s="107">
        <f>ROUND(Q85*'Motore 2022_'!$E$28,2)</f>
        <v>0</v>
      </c>
      <c r="T85" s="107">
        <f>IF((L85-N85)&lt;'Motore 2023'!$H$29,(L85-N85),'Motore 2023'!$H$29)</f>
        <v>0</v>
      </c>
      <c r="U85" s="107">
        <f>IF((M85-O85)&lt;'Motore 2022_'!$H$29,(M85-O85),'Motore 2022_'!$H$29)</f>
        <v>0</v>
      </c>
      <c r="V85" s="107">
        <f t="shared" si="19"/>
        <v>0</v>
      </c>
      <c r="W85" s="107">
        <f t="shared" si="20"/>
        <v>0</v>
      </c>
      <c r="X85" s="107">
        <f>ROUND(V85*'Motore 2023'!$E$29,2)</f>
        <v>0</v>
      </c>
      <c r="Y85" s="107">
        <f>ROUND(W85*'Motore 2022_'!$E$29,2)</f>
        <v>0</v>
      </c>
      <c r="Z85" s="107">
        <f>IF(L85-N85-T85&lt;'Motore 2023'!$H$30,(Ripartizione!L85-Ripartizione!N85-Ripartizione!T85),'Motore 2023'!$H$30)</f>
        <v>0</v>
      </c>
      <c r="AA85" s="107">
        <f>IF(M85-O85-U85&lt;'Motore 2022_'!$H$30,(Ripartizione!M85-Ripartizione!O85-Ripartizione!U85),'Motore 2022_'!$H$30)</f>
        <v>0</v>
      </c>
      <c r="AB85" s="107">
        <f t="shared" si="21"/>
        <v>0</v>
      </c>
      <c r="AC85" s="107">
        <f t="shared" si="22"/>
        <v>0</v>
      </c>
      <c r="AD85" s="107">
        <f>ROUND(AB85*'Motore 2023'!$E$30,2)</f>
        <v>0</v>
      </c>
      <c r="AE85" s="107">
        <f>ROUND(AC85*'Motore 2022_'!$E$30,2)</f>
        <v>0</v>
      </c>
      <c r="AF85" s="107">
        <f>IF((L85-N85-T85-Z85)&lt;'Motore 2023'!$H$31, (L85-N85-T85-Z85),'Motore 2023'!$H$31)</f>
        <v>0</v>
      </c>
      <c r="AG85" s="107">
        <f>IF((M85-O85-U85-AA85)&lt;'Motore 2022_'!$H$31, (M85-O85-U85-AA85),'Motore 2022_'!$H$31)</f>
        <v>0</v>
      </c>
      <c r="AH85" s="107">
        <f t="shared" si="23"/>
        <v>0</v>
      </c>
      <c r="AI85" s="107">
        <f t="shared" si="24"/>
        <v>0</v>
      </c>
      <c r="AJ85" s="107">
        <f>ROUND(AH85*'Motore 2023'!$E$31,2)</f>
        <v>0</v>
      </c>
      <c r="AK85" s="107">
        <f>ROUND(AI85*'Motore 2022_'!$E$31,2)</f>
        <v>0</v>
      </c>
      <c r="AL85" s="107">
        <f t="shared" si="25"/>
        <v>0</v>
      </c>
      <c r="AM85" s="107">
        <f t="shared" si="26"/>
        <v>0</v>
      </c>
      <c r="AN85" s="107">
        <f t="shared" si="27"/>
        <v>0</v>
      </c>
      <c r="AO85" s="107">
        <f t="shared" si="28"/>
        <v>0</v>
      </c>
      <c r="AP85" s="107">
        <f>ROUND(AN85*'Motore 2023'!$E$32,2)</f>
        <v>0</v>
      </c>
      <c r="AQ85" s="107">
        <f>ROUND(AO85*'Motore 2022_'!$E$32,2)</f>
        <v>0</v>
      </c>
      <c r="AR85" s="118">
        <f t="shared" si="29"/>
        <v>0</v>
      </c>
      <c r="AS85" s="119">
        <f t="shared" si="30"/>
        <v>0</v>
      </c>
      <c r="AT85" s="119">
        <f t="shared" si="31"/>
        <v>0</v>
      </c>
      <c r="AU85" s="119">
        <f t="shared" si="32"/>
        <v>0</v>
      </c>
      <c r="AV85" s="119">
        <f t="shared" si="33"/>
        <v>0</v>
      </c>
      <c r="AW85" s="119">
        <f t="shared" si="34"/>
        <v>0</v>
      </c>
      <c r="AX85" s="119">
        <f t="shared" si="35"/>
        <v>0</v>
      </c>
      <c r="AY85" s="119">
        <f>IF($C$17="SI",((C85*'Motore 2023'!$B$35) + (D85*'Motore 2022_'!$B$35)),0)</f>
        <v>0</v>
      </c>
      <c r="AZ85" s="119">
        <f t="shared" si="36"/>
        <v>0</v>
      </c>
      <c r="BA85" s="120">
        <f>IF($C$17="SI",(((C85*'Motore 2023'!$B$38))+((D85*'Motore 2022_'!$B$38))),0)</f>
        <v>0</v>
      </c>
      <c r="BB85" s="119">
        <f t="shared" si="37"/>
        <v>0</v>
      </c>
      <c r="BC85" s="121">
        <f t="shared" si="38"/>
        <v>0</v>
      </c>
      <c r="BD85" s="122">
        <f t="shared" si="39"/>
        <v>0</v>
      </c>
      <c r="BE85" s="122">
        <f>IF($C$17="SI",(C85*3*('Motore 2023'!$B$41+'Motore 2023'!$B$42+'Motore 2023'!$B$43+'Motore 2023'!$B$44)),(C85*1*('Motore 2023'!$B$41+'Motore 2023'!$B$42+'Motore 2023'!$B$43+'Motore 2023'!$B$44)))</f>
        <v>0</v>
      </c>
      <c r="BF85" s="122">
        <f>IF($C$17="SI",(D85*3*('Motore 2022_'!$B$41+'Motore 2022_'!$B$42+'Motore 2022_'!$B$43+'Motore 2022_'!$B$44)),(D85*1*('Motore 2022_'!$B$41+'Motore 2022_'!$B$42+'Motore 2022_'!$B$43+'Motore 2022_'!$B$44)))</f>
        <v>0</v>
      </c>
      <c r="BG85" s="122">
        <f>IF($C$17="SI",(C85*3*('Motore 2023'!$B$41+'Motore 2023'!$B$42+'Motore 2023'!$B$43+'Motore 2023'!$B$44))+((C85*3*('Motore 2023'!$B$41+'Motore 2023'!$B$42+'Motore 2023'!$B$43+'Motore 2023'!$B$44))*10%),(C85*1*('Motore 2023'!$B$41+'Motore 2023'!$B$42+'Motore 2023'!$B$43+'Motore 2023'!$B$44))+((C85*1*('Motore 2023'!$B$41+'Motore 2023'!$B$42+'Motore 2023'!$B$43+'Motore 2023'!$B$44))*10%))</f>
        <v>0</v>
      </c>
      <c r="BH85" s="122">
        <f>IF($C$17="SI",(D85*3*('Motore 2022_'!$B$41+'Motore 2022_'!$B$42+'Motore 2022_'!$D$43+'Motore 2022_'!$B$44))+((D85*3*('Motore 2022_'!$B$41+'Motore 2022_'!$B$42+'Motore 2022_'!$D$43+'Motore 2022_'!$B$44))*10%),(D85*1*('Motore 2022_'!$B$41+'Motore 2022_'!$B$42+'Motore 2022_'!$D$43+'Motore 2022_'!$B$44))+((D85*1*('Motore 2022_'!$B$41+'Motore 2022_'!$B$42+'Motore 2022_'!$D$43+'Motore 2022_'!$B$44))*10%))</f>
        <v>0</v>
      </c>
      <c r="BI85" s="122">
        <f t="shared" si="40"/>
        <v>0</v>
      </c>
      <c r="BJ85" s="123">
        <f t="shared" si="41"/>
        <v>0</v>
      </c>
      <c r="BK85" s="123">
        <f>IF(I85&lt;&gt;0,IF($C$17="SI",((('Motore 2023'!$B$47+'Motore 2023'!$B$50+'Motore 2023'!$B$53)/365)*$D$14)+(((('Motore 2023'!$B$47+'Motore 2023'!$B$50+'Motore 2022_'!$B$53)/365)*$D$14)*10%),(('Motore 2023'!$B$53/365)*$D$14)+(('Motore 2023'!$B$53/365)*$D$14)*10%),0)</f>
        <v>0</v>
      </c>
      <c r="BL85" s="123">
        <f>IF(I85&lt;&gt;0,IF($C$17="SI",((('Motore 2022_'!$B$47+'Motore 2022_'!$B$50+'Motore 2022_'!$B$53)/365)*$D$13)+(((('Motore 2022_'!$B$47+'Motore 2022_'!$B$50+'Motore 2022_'!$B$53)/365)*$D$13)*10%),(('Motore 2022_'!$B$53/365)*$D$13)+(('Motore 2022_'!$B$53/365)*$D$13)*10%),0)</f>
        <v>0</v>
      </c>
      <c r="BM85" s="123">
        <f>IF(I85&lt;&gt;0,IF($C$17="SI",((('Motore 2023'!$B$47+'Motore 2023'!$B$50+'Motore 2023'!$B$53)/365)*$D$14),(('Motore 2023'!$B$53/365)*$D$14)),0)</f>
        <v>0</v>
      </c>
      <c r="BN85" s="123">
        <f>IF(I85&lt;&gt;0,IF($C$17="SI",((('Motore 2022_'!$B$47+'Motore 2022_'!$B$50+'Motore 2022_'!$B$53)/365)*$D$13),(('Motore 2022_'!$B$53/365)*$D$13)),0)</f>
        <v>0</v>
      </c>
      <c r="BO85" s="122">
        <f t="shared" si="42"/>
        <v>0</v>
      </c>
      <c r="BP85" s="124">
        <f t="shared" si="43"/>
        <v>0</v>
      </c>
    </row>
    <row r="86" spans="1:68" x14ac:dyDescent="0.3">
      <c r="A86" s="66" t="s">
        <v>177</v>
      </c>
      <c r="B86" s="51">
        <v>0</v>
      </c>
      <c r="C86" s="51">
        <v>0</v>
      </c>
      <c r="D86" s="51">
        <v>0</v>
      </c>
      <c r="E86" s="51">
        <f t="shared" si="9"/>
        <v>4</v>
      </c>
      <c r="F86" s="51">
        <f t="shared" si="10"/>
        <v>0</v>
      </c>
      <c r="G86" s="55" t="s">
        <v>8</v>
      </c>
      <c r="H86" s="63">
        <f t="shared" si="11"/>
        <v>0</v>
      </c>
      <c r="I86" s="63">
        <f t="shared" si="12"/>
        <v>0</v>
      </c>
      <c r="J86" s="64">
        <f t="shared" si="13"/>
        <v>0</v>
      </c>
      <c r="K86" s="65">
        <f t="shared" si="14"/>
        <v>0</v>
      </c>
      <c r="L86" s="65">
        <f t="shared" si="15"/>
        <v>0</v>
      </c>
      <c r="M86" s="65">
        <f t="shared" si="16"/>
        <v>0</v>
      </c>
      <c r="N86" s="107">
        <f>IF(L86&lt;'Motore 2023'!$H$28,Ripartizione!L86,'Motore 2023'!$H$28)</f>
        <v>0</v>
      </c>
      <c r="O86" s="107">
        <f>IF(M86&lt;'Motore 2022_'!$H$28,Ripartizione!M86,'Motore 2022_'!$H$28)</f>
        <v>0</v>
      </c>
      <c r="P86" s="107">
        <f t="shared" si="17"/>
        <v>0</v>
      </c>
      <c r="Q86" s="107">
        <f t="shared" si="18"/>
        <v>0</v>
      </c>
      <c r="R86" s="107">
        <f>ROUND(P86*'Motore 2023'!$E$28,2)</f>
        <v>0</v>
      </c>
      <c r="S86" s="107">
        <f>ROUND(Q86*'Motore 2022_'!$E$28,2)</f>
        <v>0</v>
      </c>
      <c r="T86" s="107">
        <f>IF((L86-N86)&lt;'Motore 2023'!$H$29,(L86-N86),'Motore 2023'!$H$29)</f>
        <v>0</v>
      </c>
      <c r="U86" s="107">
        <f>IF((M86-O86)&lt;'Motore 2022_'!$H$29,(M86-O86),'Motore 2022_'!$H$29)</f>
        <v>0</v>
      </c>
      <c r="V86" s="107">
        <f t="shared" si="19"/>
        <v>0</v>
      </c>
      <c r="W86" s="107">
        <f t="shared" si="20"/>
        <v>0</v>
      </c>
      <c r="X86" s="107">
        <f>ROUND(V86*'Motore 2023'!$E$29,2)</f>
        <v>0</v>
      </c>
      <c r="Y86" s="107">
        <f>ROUND(W86*'Motore 2022_'!$E$29,2)</f>
        <v>0</v>
      </c>
      <c r="Z86" s="107">
        <f>IF(L86-N86-T86&lt;'Motore 2023'!$H$30,(Ripartizione!L86-Ripartizione!N86-Ripartizione!T86),'Motore 2023'!$H$30)</f>
        <v>0</v>
      </c>
      <c r="AA86" s="107">
        <f>IF(M86-O86-U86&lt;'Motore 2022_'!$H$30,(Ripartizione!M86-Ripartizione!O86-Ripartizione!U86),'Motore 2022_'!$H$30)</f>
        <v>0</v>
      </c>
      <c r="AB86" s="107">
        <f t="shared" si="21"/>
        <v>0</v>
      </c>
      <c r="AC86" s="107">
        <f t="shared" si="22"/>
        <v>0</v>
      </c>
      <c r="AD86" s="107">
        <f>ROUND(AB86*'Motore 2023'!$E$30,2)</f>
        <v>0</v>
      </c>
      <c r="AE86" s="107">
        <f>ROUND(AC86*'Motore 2022_'!$E$30,2)</f>
        <v>0</v>
      </c>
      <c r="AF86" s="107">
        <f>IF((L86-N86-T86-Z86)&lt;'Motore 2023'!$H$31, (L86-N86-T86-Z86),'Motore 2023'!$H$31)</f>
        <v>0</v>
      </c>
      <c r="AG86" s="107">
        <f>IF((M86-O86-U86-AA86)&lt;'Motore 2022_'!$H$31, (M86-O86-U86-AA86),'Motore 2022_'!$H$31)</f>
        <v>0</v>
      </c>
      <c r="AH86" s="107">
        <f t="shared" si="23"/>
        <v>0</v>
      </c>
      <c r="AI86" s="107">
        <f t="shared" si="24"/>
        <v>0</v>
      </c>
      <c r="AJ86" s="107">
        <f>ROUND(AH86*'Motore 2023'!$E$31,2)</f>
        <v>0</v>
      </c>
      <c r="AK86" s="107">
        <f>ROUND(AI86*'Motore 2022_'!$E$31,2)</f>
        <v>0</v>
      </c>
      <c r="AL86" s="107">
        <f t="shared" si="25"/>
        <v>0</v>
      </c>
      <c r="AM86" s="107">
        <f t="shared" si="26"/>
        <v>0</v>
      </c>
      <c r="AN86" s="107">
        <f t="shared" si="27"/>
        <v>0</v>
      </c>
      <c r="AO86" s="107">
        <f t="shared" si="28"/>
        <v>0</v>
      </c>
      <c r="AP86" s="107">
        <f>ROUND(AN86*'Motore 2023'!$E$32,2)</f>
        <v>0</v>
      </c>
      <c r="AQ86" s="107">
        <f>ROUND(AO86*'Motore 2022_'!$E$32,2)</f>
        <v>0</v>
      </c>
      <c r="AR86" s="118">
        <f t="shared" si="29"/>
        <v>0</v>
      </c>
      <c r="AS86" s="119">
        <f t="shared" si="30"/>
        <v>0</v>
      </c>
      <c r="AT86" s="119">
        <f t="shared" si="31"/>
        <v>0</v>
      </c>
      <c r="AU86" s="119">
        <f t="shared" si="32"/>
        <v>0</v>
      </c>
      <c r="AV86" s="119">
        <f t="shared" si="33"/>
        <v>0</v>
      </c>
      <c r="AW86" s="119">
        <f t="shared" si="34"/>
        <v>0</v>
      </c>
      <c r="AX86" s="119">
        <f t="shared" si="35"/>
        <v>0</v>
      </c>
      <c r="AY86" s="119">
        <f>IF($C$17="SI",((C86*'Motore 2023'!$B$35) + (D86*'Motore 2022_'!$B$35)),0)</f>
        <v>0</v>
      </c>
      <c r="AZ86" s="119">
        <f t="shared" si="36"/>
        <v>0</v>
      </c>
      <c r="BA86" s="120">
        <f>IF($C$17="SI",(((C86*'Motore 2023'!$B$38))+((D86*'Motore 2022_'!$B$38))),0)</f>
        <v>0</v>
      </c>
      <c r="BB86" s="119">
        <f t="shared" si="37"/>
        <v>0</v>
      </c>
      <c r="BC86" s="121">
        <f t="shared" si="38"/>
        <v>0</v>
      </c>
      <c r="BD86" s="122">
        <f t="shared" si="39"/>
        <v>0</v>
      </c>
      <c r="BE86" s="122">
        <f>IF($C$17="SI",(C86*3*('Motore 2023'!$B$41+'Motore 2023'!$B$42+'Motore 2023'!$B$43+'Motore 2023'!$B$44)),(C86*1*('Motore 2023'!$B$41+'Motore 2023'!$B$42+'Motore 2023'!$B$43+'Motore 2023'!$B$44)))</f>
        <v>0</v>
      </c>
      <c r="BF86" s="122">
        <f>IF($C$17="SI",(D86*3*('Motore 2022_'!$B$41+'Motore 2022_'!$B$42+'Motore 2022_'!$B$43+'Motore 2022_'!$B$44)),(D86*1*('Motore 2022_'!$B$41+'Motore 2022_'!$B$42+'Motore 2022_'!$B$43+'Motore 2022_'!$B$44)))</f>
        <v>0</v>
      </c>
      <c r="BG86" s="122">
        <f>IF($C$17="SI",(C86*3*('Motore 2023'!$B$41+'Motore 2023'!$B$42+'Motore 2023'!$B$43+'Motore 2023'!$B$44))+((C86*3*('Motore 2023'!$B$41+'Motore 2023'!$B$42+'Motore 2023'!$B$43+'Motore 2023'!$B$44))*10%),(C86*1*('Motore 2023'!$B$41+'Motore 2023'!$B$42+'Motore 2023'!$B$43+'Motore 2023'!$B$44))+((C86*1*('Motore 2023'!$B$41+'Motore 2023'!$B$42+'Motore 2023'!$B$43+'Motore 2023'!$B$44))*10%))</f>
        <v>0</v>
      </c>
      <c r="BH86" s="122">
        <f>IF($C$17="SI",(D86*3*('Motore 2022_'!$B$41+'Motore 2022_'!$B$42+'Motore 2022_'!$D$43+'Motore 2022_'!$B$44))+((D86*3*('Motore 2022_'!$B$41+'Motore 2022_'!$B$42+'Motore 2022_'!$D$43+'Motore 2022_'!$B$44))*10%),(D86*1*('Motore 2022_'!$B$41+'Motore 2022_'!$B$42+'Motore 2022_'!$D$43+'Motore 2022_'!$B$44))+((D86*1*('Motore 2022_'!$B$41+'Motore 2022_'!$B$42+'Motore 2022_'!$D$43+'Motore 2022_'!$B$44))*10%))</f>
        <v>0</v>
      </c>
      <c r="BI86" s="122">
        <f t="shared" si="40"/>
        <v>0</v>
      </c>
      <c r="BJ86" s="123">
        <f t="shared" si="41"/>
        <v>0</v>
      </c>
      <c r="BK86" s="123">
        <f>IF(I86&lt;&gt;0,IF($C$17="SI",((('Motore 2023'!$B$47+'Motore 2023'!$B$50+'Motore 2023'!$B$53)/365)*$D$14)+(((('Motore 2023'!$B$47+'Motore 2023'!$B$50+'Motore 2022_'!$B$53)/365)*$D$14)*10%),(('Motore 2023'!$B$53/365)*$D$14)+(('Motore 2023'!$B$53/365)*$D$14)*10%),0)</f>
        <v>0</v>
      </c>
      <c r="BL86" s="123">
        <f>IF(I86&lt;&gt;0,IF($C$17="SI",((('Motore 2022_'!$B$47+'Motore 2022_'!$B$50+'Motore 2022_'!$B$53)/365)*$D$13)+(((('Motore 2022_'!$B$47+'Motore 2022_'!$B$50+'Motore 2022_'!$B$53)/365)*$D$13)*10%),(('Motore 2022_'!$B$53/365)*$D$13)+(('Motore 2022_'!$B$53/365)*$D$13)*10%),0)</f>
        <v>0</v>
      </c>
      <c r="BM86" s="123">
        <f>IF(I86&lt;&gt;0,IF($C$17="SI",((('Motore 2023'!$B$47+'Motore 2023'!$B$50+'Motore 2023'!$B$53)/365)*$D$14),(('Motore 2023'!$B$53/365)*$D$14)),0)</f>
        <v>0</v>
      </c>
      <c r="BN86" s="123">
        <f>IF(I86&lt;&gt;0,IF($C$17="SI",((('Motore 2022_'!$B$47+'Motore 2022_'!$B$50+'Motore 2022_'!$B$53)/365)*$D$13),(('Motore 2022_'!$B$53/365)*$D$13)),0)</f>
        <v>0</v>
      </c>
      <c r="BO86" s="122">
        <f t="shared" si="42"/>
        <v>0</v>
      </c>
      <c r="BP86" s="124">
        <f t="shared" si="43"/>
        <v>0</v>
      </c>
    </row>
    <row r="87" spans="1:68" x14ac:dyDescent="0.3">
      <c r="A87" s="66" t="s">
        <v>178</v>
      </c>
      <c r="B87" s="51">
        <v>0</v>
      </c>
      <c r="C87" s="51">
        <v>0</v>
      </c>
      <c r="D87" s="51">
        <v>0</v>
      </c>
      <c r="E87" s="51">
        <f t="shared" si="9"/>
        <v>4</v>
      </c>
      <c r="F87" s="51">
        <f t="shared" si="10"/>
        <v>0</v>
      </c>
      <c r="G87" s="55" t="s">
        <v>8</v>
      </c>
      <c r="H87" s="63">
        <f t="shared" si="11"/>
        <v>0</v>
      </c>
      <c r="I87" s="63">
        <f t="shared" si="12"/>
        <v>0</v>
      </c>
      <c r="J87" s="64">
        <f t="shared" si="13"/>
        <v>0</v>
      </c>
      <c r="K87" s="65">
        <f t="shared" si="14"/>
        <v>0</v>
      </c>
      <c r="L87" s="65">
        <f t="shared" si="15"/>
        <v>0</v>
      </c>
      <c r="M87" s="65">
        <f t="shared" si="16"/>
        <v>0</v>
      </c>
      <c r="N87" s="107">
        <f>IF(L87&lt;'Motore 2023'!$H$28,Ripartizione!L87,'Motore 2023'!$H$28)</f>
        <v>0</v>
      </c>
      <c r="O87" s="107">
        <f>IF(M87&lt;'Motore 2022_'!$H$28,Ripartizione!M87,'Motore 2022_'!$H$28)</f>
        <v>0</v>
      </c>
      <c r="P87" s="107">
        <f t="shared" si="17"/>
        <v>0</v>
      </c>
      <c r="Q87" s="107">
        <f t="shared" si="18"/>
        <v>0</v>
      </c>
      <c r="R87" s="107">
        <f>ROUND(P87*'Motore 2023'!$E$28,2)</f>
        <v>0</v>
      </c>
      <c r="S87" s="107">
        <f>ROUND(Q87*'Motore 2022_'!$E$28,2)</f>
        <v>0</v>
      </c>
      <c r="T87" s="107">
        <f>IF((L87-N87)&lt;'Motore 2023'!$H$29,(L87-N87),'Motore 2023'!$H$29)</f>
        <v>0</v>
      </c>
      <c r="U87" s="107">
        <f>IF((M87-O87)&lt;'Motore 2022_'!$H$29,(M87-O87),'Motore 2022_'!$H$29)</f>
        <v>0</v>
      </c>
      <c r="V87" s="107">
        <f t="shared" si="19"/>
        <v>0</v>
      </c>
      <c r="W87" s="107">
        <f t="shared" si="20"/>
        <v>0</v>
      </c>
      <c r="X87" s="107">
        <f>ROUND(V87*'Motore 2023'!$E$29,2)</f>
        <v>0</v>
      </c>
      <c r="Y87" s="107">
        <f>ROUND(W87*'Motore 2022_'!$E$29,2)</f>
        <v>0</v>
      </c>
      <c r="Z87" s="107">
        <f>IF(L87-N87-T87&lt;'Motore 2023'!$H$30,(Ripartizione!L87-Ripartizione!N87-Ripartizione!T87),'Motore 2023'!$H$30)</f>
        <v>0</v>
      </c>
      <c r="AA87" s="107">
        <f>IF(M87-O87-U87&lt;'Motore 2022_'!$H$30,(Ripartizione!M87-Ripartizione!O87-Ripartizione!U87),'Motore 2022_'!$H$30)</f>
        <v>0</v>
      </c>
      <c r="AB87" s="107">
        <f t="shared" si="21"/>
        <v>0</v>
      </c>
      <c r="AC87" s="107">
        <f t="shared" si="22"/>
        <v>0</v>
      </c>
      <c r="AD87" s="107">
        <f>ROUND(AB87*'Motore 2023'!$E$30,2)</f>
        <v>0</v>
      </c>
      <c r="AE87" s="107">
        <f>ROUND(AC87*'Motore 2022_'!$E$30,2)</f>
        <v>0</v>
      </c>
      <c r="AF87" s="107">
        <f>IF((L87-N87-T87-Z87)&lt;'Motore 2023'!$H$31, (L87-N87-T87-Z87),'Motore 2023'!$H$31)</f>
        <v>0</v>
      </c>
      <c r="AG87" s="107">
        <f>IF((M87-O87-U87-AA87)&lt;'Motore 2022_'!$H$31, (M87-O87-U87-AA87),'Motore 2022_'!$H$31)</f>
        <v>0</v>
      </c>
      <c r="AH87" s="107">
        <f t="shared" si="23"/>
        <v>0</v>
      </c>
      <c r="AI87" s="107">
        <f t="shared" si="24"/>
        <v>0</v>
      </c>
      <c r="AJ87" s="107">
        <f>ROUND(AH87*'Motore 2023'!$E$31,2)</f>
        <v>0</v>
      </c>
      <c r="AK87" s="107">
        <f>ROUND(AI87*'Motore 2022_'!$E$31,2)</f>
        <v>0</v>
      </c>
      <c r="AL87" s="107">
        <f t="shared" si="25"/>
        <v>0</v>
      </c>
      <c r="AM87" s="107">
        <f t="shared" si="26"/>
        <v>0</v>
      </c>
      <c r="AN87" s="107">
        <f t="shared" si="27"/>
        <v>0</v>
      </c>
      <c r="AO87" s="107">
        <f t="shared" si="28"/>
        <v>0</v>
      </c>
      <c r="AP87" s="107">
        <f>ROUND(AN87*'Motore 2023'!$E$32,2)</f>
        <v>0</v>
      </c>
      <c r="AQ87" s="107">
        <f>ROUND(AO87*'Motore 2022_'!$E$32,2)</f>
        <v>0</v>
      </c>
      <c r="AR87" s="118">
        <f t="shared" si="29"/>
        <v>0</v>
      </c>
      <c r="AS87" s="119">
        <f t="shared" si="30"/>
        <v>0</v>
      </c>
      <c r="AT87" s="119">
        <f t="shared" si="31"/>
        <v>0</v>
      </c>
      <c r="AU87" s="119">
        <f t="shared" si="32"/>
        <v>0</v>
      </c>
      <c r="AV87" s="119">
        <f t="shared" si="33"/>
        <v>0</v>
      </c>
      <c r="AW87" s="119">
        <f t="shared" si="34"/>
        <v>0</v>
      </c>
      <c r="AX87" s="119">
        <f t="shared" si="35"/>
        <v>0</v>
      </c>
      <c r="AY87" s="119">
        <f>IF($C$17="SI",((C87*'Motore 2023'!$B$35) + (D87*'Motore 2022_'!$B$35)),0)</f>
        <v>0</v>
      </c>
      <c r="AZ87" s="119">
        <f t="shared" si="36"/>
        <v>0</v>
      </c>
      <c r="BA87" s="120">
        <f>IF($C$17="SI",(((C87*'Motore 2023'!$B$38))+((D87*'Motore 2022_'!$B$38))),0)</f>
        <v>0</v>
      </c>
      <c r="BB87" s="119">
        <f t="shared" si="37"/>
        <v>0</v>
      </c>
      <c r="BC87" s="121">
        <f t="shared" si="38"/>
        <v>0</v>
      </c>
      <c r="BD87" s="122">
        <f t="shared" si="39"/>
        <v>0</v>
      </c>
      <c r="BE87" s="122">
        <f>IF($C$17="SI",(C87*3*('Motore 2023'!$B$41+'Motore 2023'!$B$42+'Motore 2023'!$B$43+'Motore 2023'!$B$44)),(C87*1*('Motore 2023'!$B$41+'Motore 2023'!$B$42+'Motore 2023'!$B$43+'Motore 2023'!$B$44)))</f>
        <v>0</v>
      </c>
      <c r="BF87" s="122">
        <f>IF($C$17="SI",(D87*3*('Motore 2022_'!$B$41+'Motore 2022_'!$B$42+'Motore 2022_'!$B$43+'Motore 2022_'!$B$44)),(D87*1*('Motore 2022_'!$B$41+'Motore 2022_'!$B$42+'Motore 2022_'!$B$43+'Motore 2022_'!$B$44)))</f>
        <v>0</v>
      </c>
      <c r="BG87" s="122">
        <f>IF($C$17="SI",(C87*3*('Motore 2023'!$B$41+'Motore 2023'!$B$42+'Motore 2023'!$B$43+'Motore 2023'!$B$44))+((C87*3*('Motore 2023'!$B$41+'Motore 2023'!$B$42+'Motore 2023'!$B$43+'Motore 2023'!$B$44))*10%),(C87*1*('Motore 2023'!$B$41+'Motore 2023'!$B$42+'Motore 2023'!$B$43+'Motore 2023'!$B$44))+((C87*1*('Motore 2023'!$B$41+'Motore 2023'!$B$42+'Motore 2023'!$B$43+'Motore 2023'!$B$44))*10%))</f>
        <v>0</v>
      </c>
      <c r="BH87" s="122">
        <f>IF($C$17="SI",(D87*3*('Motore 2022_'!$B$41+'Motore 2022_'!$B$42+'Motore 2022_'!$D$43+'Motore 2022_'!$B$44))+((D87*3*('Motore 2022_'!$B$41+'Motore 2022_'!$B$42+'Motore 2022_'!$D$43+'Motore 2022_'!$B$44))*10%),(D87*1*('Motore 2022_'!$B$41+'Motore 2022_'!$B$42+'Motore 2022_'!$D$43+'Motore 2022_'!$B$44))+((D87*1*('Motore 2022_'!$B$41+'Motore 2022_'!$B$42+'Motore 2022_'!$D$43+'Motore 2022_'!$B$44))*10%))</f>
        <v>0</v>
      </c>
      <c r="BI87" s="122">
        <f t="shared" si="40"/>
        <v>0</v>
      </c>
      <c r="BJ87" s="123">
        <f t="shared" si="41"/>
        <v>0</v>
      </c>
      <c r="BK87" s="123">
        <f>IF(I87&lt;&gt;0,IF($C$17="SI",((('Motore 2023'!$B$47+'Motore 2023'!$B$50+'Motore 2023'!$B$53)/365)*$D$14)+(((('Motore 2023'!$B$47+'Motore 2023'!$B$50+'Motore 2022_'!$B$53)/365)*$D$14)*10%),(('Motore 2023'!$B$53/365)*$D$14)+(('Motore 2023'!$B$53/365)*$D$14)*10%),0)</f>
        <v>0</v>
      </c>
      <c r="BL87" s="123">
        <f>IF(I87&lt;&gt;0,IF($C$17="SI",((('Motore 2022_'!$B$47+'Motore 2022_'!$B$50+'Motore 2022_'!$B$53)/365)*$D$13)+(((('Motore 2022_'!$B$47+'Motore 2022_'!$B$50+'Motore 2022_'!$B$53)/365)*$D$13)*10%),(('Motore 2022_'!$B$53/365)*$D$13)+(('Motore 2022_'!$B$53/365)*$D$13)*10%),0)</f>
        <v>0</v>
      </c>
      <c r="BM87" s="123">
        <f>IF(I87&lt;&gt;0,IF($C$17="SI",((('Motore 2023'!$B$47+'Motore 2023'!$B$50+'Motore 2023'!$B$53)/365)*$D$14),(('Motore 2023'!$B$53/365)*$D$14)),0)</f>
        <v>0</v>
      </c>
      <c r="BN87" s="123">
        <f>IF(I87&lt;&gt;0,IF($C$17="SI",((('Motore 2022_'!$B$47+'Motore 2022_'!$B$50+'Motore 2022_'!$B$53)/365)*$D$13),(('Motore 2022_'!$B$53/365)*$D$13)),0)</f>
        <v>0</v>
      </c>
      <c r="BO87" s="122">
        <f t="shared" si="42"/>
        <v>0</v>
      </c>
      <c r="BP87" s="124">
        <f t="shared" si="43"/>
        <v>0</v>
      </c>
    </row>
    <row r="88" spans="1:68" x14ac:dyDescent="0.3">
      <c r="A88" s="66" t="s">
        <v>179</v>
      </c>
      <c r="B88" s="51">
        <v>0</v>
      </c>
      <c r="C88" s="51">
        <v>0</v>
      </c>
      <c r="D88" s="51">
        <v>0</v>
      </c>
      <c r="E88" s="51">
        <f t="shared" si="9"/>
        <v>4</v>
      </c>
      <c r="F88" s="51">
        <f t="shared" si="10"/>
        <v>0</v>
      </c>
      <c r="G88" s="55" t="s">
        <v>8</v>
      </c>
      <c r="H88" s="63">
        <f t="shared" si="11"/>
        <v>0</v>
      </c>
      <c r="I88" s="63">
        <f t="shared" si="12"/>
        <v>0</v>
      </c>
      <c r="J88" s="64">
        <f t="shared" si="13"/>
        <v>0</v>
      </c>
      <c r="K88" s="65">
        <f t="shared" si="14"/>
        <v>0</v>
      </c>
      <c r="L88" s="65">
        <f t="shared" si="15"/>
        <v>0</v>
      </c>
      <c r="M88" s="65">
        <f t="shared" si="16"/>
        <v>0</v>
      </c>
      <c r="N88" s="107">
        <f>IF(L88&lt;'Motore 2023'!$H$28,Ripartizione!L88,'Motore 2023'!$H$28)</f>
        <v>0</v>
      </c>
      <c r="O88" s="107">
        <f>IF(M88&lt;'Motore 2022_'!$H$28,Ripartizione!M88,'Motore 2022_'!$H$28)</f>
        <v>0</v>
      </c>
      <c r="P88" s="107">
        <f t="shared" si="17"/>
        <v>0</v>
      </c>
      <c r="Q88" s="107">
        <f t="shared" si="18"/>
        <v>0</v>
      </c>
      <c r="R88" s="107">
        <f>ROUND(P88*'Motore 2023'!$E$28,2)</f>
        <v>0</v>
      </c>
      <c r="S88" s="107">
        <f>ROUND(Q88*'Motore 2022_'!$E$28,2)</f>
        <v>0</v>
      </c>
      <c r="T88" s="107">
        <f>IF((L88-N88)&lt;'Motore 2023'!$H$29,(L88-N88),'Motore 2023'!$H$29)</f>
        <v>0</v>
      </c>
      <c r="U88" s="107">
        <f>IF((M88-O88)&lt;'Motore 2022_'!$H$29,(M88-O88),'Motore 2022_'!$H$29)</f>
        <v>0</v>
      </c>
      <c r="V88" s="107">
        <f t="shared" si="19"/>
        <v>0</v>
      </c>
      <c r="W88" s="107">
        <f t="shared" si="20"/>
        <v>0</v>
      </c>
      <c r="X88" s="107">
        <f>ROUND(V88*'Motore 2023'!$E$29,2)</f>
        <v>0</v>
      </c>
      <c r="Y88" s="107">
        <f>ROUND(W88*'Motore 2022_'!$E$29,2)</f>
        <v>0</v>
      </c>
      <c r="Z88" s="107">
        <f>IF(L88-N88-T88&lt;'Motore 2023'!$H$30,(Ripartizione!L88-Ripartizione!N88-Ripartizione!T88),'Motore 2023'!$H$30)</f>
        <v>0</v>
      </c>
      <c r="AA88" s="107">
        <f>IF(M88-O88-U88&lt;'Motore 2022_'!$H$30,(Ripartizione!M88-Ripartizione!O88-Ripartizione!U88),'Motore 2022_'!$H$30)</f>
        <v>0</v>
      </c>
      <c r="AB88" s="107">
        <f t="shared" si="21"/>
        <v>0</v>
      </c>
      <c r="AC88" s="107">
        <f t="shared" si="22"/>
        <v>0</v>
      </c>
      <c r="AD88" s="107">
        <f>ROUND(AB88*'Motore 2023'!$E$30,2)</f>
        <v>0</v>
      </c>
      <c r="AE88" s="107">
        <f>ROUND(AC88*'Motore 2022_'!$E$30,2)</f>
        <v>0</v>
      </c>
      <c r="AF88" s="107">
        <f>IF((L88-N88-T88-Z88)&lt;'Motore 2023'!$H$31, (L88-N88-T88-Z88),'Motore 2023'!$H$31)</f>
        <v>0</v>
      </c>
      <c r="AG88" s="107">
        <f>IF((M88-O88-U88-AA88)&lt;'Motore 2022_'!$H$31, (M88-O88-U88-AA88),'Motore 2022_'!$H$31)</f>
        <v>0</v>
      </c>
      <c r="AH88" s="107">
        <f t="shared" si="23"/>
        <v>0</v>
      </c>
      <c r="AI88" s="107">
        <f t="shared" si="24"/>
        <v>0</v>
      </c>
      <c r="AJ88" s="107">
        <f>ROUND(AH88*'Motore 2023'!$E$31,2)</f>
        <v>0</v>
      </c>
      <c r="AK88" s="107">
        <f>ROUND(AI88*'Motore 2022_'!$E$31,2)</f>
        <v>0</v>
      </c>
      <c r="AL88" s="107">
        <f t="shared" si="25"/>
        <v>0</v>
      </c>
      <c r="AM88" s="107">
        <f t="shared" si="26"/>
        <v>0</v>
      </c>
      <c r="AN88" s="107">
        <f t="shared" si="27"/>
        <v>0</v>
      </c>
      <c r="AO88" s="107">
        <f t="shared" si="28"/>
        <v>0</v>
      </c>
      <c r="AP88" s="107">
        <f>ROUND(AN88*'Motore 2023'!$E$32,2)</f>
        <v>0</v>
      </c>
      <c r="AQ88" s="107">
        <f>ROUND(AO88*'Motore 2022_'!$E$32,2)</f>
        <v>0</v>
      </c>
      <c r="AR88" s="118">
        <f t="shared" si="29"/>
        <v>0</v>
      </c>
      <c r="AS88" s="119">
        <f t="shared" si="30"/>
        <v>0</v>
      </c>
      <c r="AT88" s="119">
        <f t="shared" si="31"/>
        <v>0</v>
      </c>
      <c r="AU88" s="119">
        <f t="shared" si="32"/>
        <v>0</v>
      </c>
      <c r="AV88" s="119">
        <f t="shared" si="33"/>
        <v>0</v>
      </c>
      <c r="AW88" s="119">
        <f t="shared" si="34"/>
        <v>0</v>
      </c>
      <c r="AX88" s="119">
        <f t="shared" si="35"/>
        <v>0</v>
      </c>
      <c r="AY88" s="119">
        <f>IF($C$17="SI",((C88*'Motore 2023'!$B$35) + (D88*'Motore 2022_'!$B$35)),0)</f>
        <v>0</v>
      </c>
      <c r="AZ88" s="119">
        <f t="shared" si="36"/>
        <v>0</v>
      </c>
      <c r="BA88" s="120">
        <f>IF($C$17="SI",(((C88*'Motore 2023'!$B$38))+((D88*'Motore 2022_'!$B$38))),0)</f>
        <v>0</v>
      </c>
      <c r="BB88" s="119">
        <f t="shared" si="37"/>
        <v>0</v>
      </c>
      <c r="BC88" s="121">
        <f t="shared" si="38"/>
        <v>0</v>
      </c>
      <c r="BD88" s="122">
        <f t="shared" si="39"/>
        <v>0</v>
      </c>
      <c r="BE88" s="122">
        <f>IF($C$17="SI",(C88*3*('Motore 2023'!$B$41+'Motore 2023'!$B$42+'Motore 2023'!$B$43+'Motore 2023'!$B$44)),(C88*1*('Motore 2023'!$B$41+'Motore 2023'!$B$42+'Motore 2023'!$B$43+'Motore 2023'!$B$44)))</f>
        <v>0</v>
      </c>
      <c r="BF88" s="122">
        <f>IF($C$17="SI",(D88*3*('Motore 2022_'!$B$41+'Motore 2022_'!$B$42+'Motore 2022_'!$B$43+'Motore 2022_'!$B$44)),(D88*1*('Motore 2022_'!$B$41+'Motore 2022_'!$B$42+'Motore 2022_'!$B$43+'Motore 2022_'!$B$44)))</f>
        <v>0</v>
      </c>
      <c r="BG88" s="122">
        <f>IF($C$17="SI",(C88*3*('Motore 2023'!$B$41+'Motore 2023'!$B$42+'Motore 2023'!$B$43+'Motore 2023'!$B$44))+((C88*3*('Motore 2023'!$B$41+'Motore 2023'!$B$42+'Motore 2023'!$B$43+'Motore 2023'!$B$44))*10%),(C88*1*('Motore 2023'!$B$41+'Motore 2023'!$B$42+'Motore 2023'!$B$43+'Motore 2023'!$B$44))+((C88*1*('Motore 2023'!$B$41+'Motore 2023'!$B$42+'Motore 2023'!$B$43+'Motore 2023'!$B$44))*10%))</f>
        <v>0</v>
      </c>
      <c r="BH88" s="122">
        <f>IF($C$17="SI",(D88*3*('Motore 2022_'!$B$41+'Motore 2022_'!$B$42+'Motore 2022_'!$D$43+'Motore 2022_'!$B$44))+((D88*3*('Motore 2022_'!$B$41+'Motore 2022_'!$B$42+'Motore 2022_'!$D$43+'Motore 2022_'!$B$44))*10%),(D88*1*('Motore 2022_'!$B$41+'Motore 2022_'!$B$42+'Motore 2022_'!$D$43+'Motore 2022_'!$B$44))+((D88*1*('Motore 2022_'!$B$41+'Motore 2022_'!$B$42+'Motore 2022_'!$D$43+'Motore 2022_'!$B$44))*10%))</f>
        <v>0</v>
      </c>
      <c r="BI88" s="122">
        <f t="shared" si="40"/>
        <v>0</v>
      </c>
      <c r="BJ88" s="123">
        <f t="shared" si="41"/>
        <v>0</v>
      </c>
      <c r="BK88" s="123">
        <f>IF(I88&lt;&gt;0,IF($C$17="SI",((('Motore 2023'!$B$47+'Motore 2023'!$B$50+'Motore 2023'!$B$53)/365)*$D$14)+(((('Motore 2023'!$B$47+'Motore 2023'!$B$50+'Motore 2022_'!$B$53)/365)*$D$14)*10%),(('Motore 2023'!$B$53/365)*$D$14)+(('Motore 2023'!$B$53/365)*$D$14)*10%),0)</f>
        <v>0</v>
      </c>
      <c r="BL88" s="123">
        <f>IF(I88&lt;&gt;0,IF($C$17="SI",((('Motore 2022_'!$B$47+'Motore 2022_'!$B$50+'Motore 2022_'!$B$53)/365)*$D$13)+(((('Motore 2022_'!$B$47+'Motore 2022_'!$B$50+'Motore 2022_'!$B$53)/365)*$D$13)*10%),(('Motore 2022_'!$B$53/365)*$D$13)+(('Motore 2022_'!$B$53/365)*$D$13)*10%),0)</f>
        <v>0</v>
      </c>
      <c r="BM88" s="123">
        <f>IF(I88&lt;&gt;0,IF($C$17="SI",((('Motore 2023'!$B$47+'Motore 2023'!$B$50+'Motore 2023'!$B$53)/365)*$D$14),(('Motore 2023'!$B$53/365)*$D$14)),0)</f>
        <v>0</v>
      </c>
      <c r="BN88" s="123">
        <f>IF(I88&lt;&gt;0,IF($C$17="SI",((('Motore 2022_'!$B$47+'Motore 2022_'!$B$50+'Motore 2022_'!$B$53)/365)*$D$13),(('Motore 2022_'!$B$53/365)*$D$13)),0)</f>
        <v>0</v>
      </c>
      <c r="BO88" s="122">
        <f t="shared" si="42"/>
        <v>0</v>
      </c>
      <c r="BP88" s="124">
        <f t="shared" si="43"/>
        <v>0</v>
      </c>
    </row>
    <row r="89" spans="1:68" x14ac:dyDescent="0.3">
      <c r="A89" s="66" t="s">
        <v>180</v>
      </c>
      <c r="B89" s="51">
        <v>0</v>
      </c>
      <c r="C89" s="51">
        <v>0</v>
      </c>
      <c r="D89" s="51">
        <v>0</v>
      </c>
      <c r="E89" s="51">
        <f t="shared" si="9"/>
        <v>4</v>
      </c>
      <c r="F89" s="51">
        <f t="shared" si="10"/>
        <v>0</v>
      </c>
      <c r="G89" s="55" t="s">
        <v>8</v>
      </c>
      <c r="H89" s="63">
        <f t="shared" si="11"/>
        <v>0</v>
      </c>
      <c r="I89" s="63">
        <f t="shared" si="12"/>
        <v>0</v>
      </c>
      <c r="J89" s="64">
        <f t="shared" si="13"/>
        <v>0</v>
      </c>
      <c r="K89" s="65">
        <f t="shared" si="14"/>
        <v>0</v>
      </c>
      <c r="L89" s="65">
        <f t="shared" si="15"/>
        <v>0</v>
      </c>
      <c r="M89" s="65">
        <f t="shared" si="16"/>
        <v>0</v>
      </c>
      <c r="N89" s="107">
        <f>IF(L89&lt;'Motore 2023'!$H$28,Ripartizione!L89,'Motore 2023'!$H$28)</f>
        <v>0</v>
      </c>
      <c r="O89" s="107">
        <f>IF(M89&lt;'Motore 2022_'!$H$28,Ripartizione!M89,'Motore 2022_'!$H$28)</f>
        <v>0</v>
      </c>
      <c r="P89" s="107">
        <f t="shared" si="17"/>
        <v>0</v>
      </c>
      <c r="Q89" s="107">
        <f t="shared" si="18"/>
        <v>0</v>
      </c>
      <c r="R89" s="107">
        <f>ROUND(P89*'Motore 2023'!$E$28,2)</f>
        <v>0</v>
      </c>
      <c r="S89" s="107">
        <f>ROUND(Q89*'Motore 2022_'!$E$28,2)</f>
        <v>0</v>
      </c>
      <c r="T89" s="107">
        <f>IF((L89-N89)&lt;'Motore 2023'!$H$29,(L89-N89),'Motore 2023'!$H$29)</f>
        <v>0</v>
      </c>
      <c r="U89" s="107">
        <f>IF((M89-O89)&lt;'Motore 2022_'!$H$29,(M89-O89),'Motore 2022_'!$H$29)</f>
        <v>0</v>
      </c>
      <c r="V89" s="107">
        <f t="shared" si="19"/>
        <v>0</v>
      </c>
      <c r="W89" s="107">
        <f t="shared" si="20"/>
        <v>0</v>
      </c>
      <c r="X89" s="107">
        <f>ROUND(V89*'Motore 2023'!$E$29,2)</f>
        <v>0</v>
      </c>
      <c r="Y89" s="107">
        <f>ROUND(W89*'Motore 2022_'!$E$29,2)</f>
        <v>0</v>
      </c>
      <c r="Z89" s="107">
        <f>IF(L89-N89-T89&lt;'Motore 2023'!$H$30,(Ripartizione!L89-Ripartizione!N89-Ripartizione!T89),'Motore 2023'!$H$30)</f>
        <v>0</v>
      </c>
      <c r="AA89" s="107">
        <f>IF(M89-O89-U89&lt;'Motore 2022_'!$H$30,(Ripartizione!M89-Ripartizione!O89-Ripartizione!U89),'Motore 2022_'!$H$30)</f>
        <v>0</v>
      </c>
      <c r="AB89" s="107">
        <f t="shared" si="21"/>
        <v>0</v>
      </c>
      <c r="AC89" s="107">
        <f t="shared" si="22"/>
        <v>0</v>
      </c>
      <c r="AD89" s="107">
        <f>ROUND(AB89*'Motore 2023'!$E$30,2)</f>
        <v>0</v>
      </c>
      <c r="AE89" s="107">
        <f>ROUND(AC89*'Motore 2022_'!$E$30,2)</f>
        <v>0</v>
      </c>
      <c r="AF89" s="107">
        <f>IF((L89-N89-T89-Z89)&lt;'Motore 2023'!$H$31, (L89-N89-T89-Z89),'Motore 2023'!$H$31)</f>
        <v>0</v>
      </c>
      <c r="AG89" s="107">
        <f>IF((M89-O89-U89-AA89)&lt;'Motore 2022_'!$H$31, (M89-O89-U89-AA89),'Motore 2022_'!$H$31)</f>
        <v>0</v>
      </c>
      <c r="AH89" s="107">
        <f t="shared" si="23"/>
        <v>0</v>
      </c>
      <c r="AI89" s="107">
        <f t="shared" si="24"/>
        <v>0</v>
      </c>
      <c r="AJ89" s="107">
        <f>ROUND(AH89*'Motore 2023'!$E$31,2)</f>
        <v>0</v>
      </c>
      <c r="AK89" s="107">
        <f>ROUND(AI89*'Motore 2022_'!$E$31,2)</f>
        <v>0</v>
      </c>
      <c r="AL89" s="107">
        <f t="shared" si="25"/>
        <v>0</v>
      </c>
      <c r="AM89" s="107">
        <f t="shared" si="26"/>
        <v>0</v>
      </c>
      <c r="AN89" s="107">
        <f t="shared" si="27"/>
        <v>0</v>
      </c>
      <c r="AO89" s="107">
        <f t="shared" si="28"/>
        <v>0</v>
      </c>
      <c r="AP89" s="107">
        <f>ROUND(AN89*'Motore 2023'!$E$32,2)</f>
        <v>0</v>
      </c>
      <c r="AQ89" s="107">
        <f>ROUND(AO89*'Motore 2022_'!$E$32,2)</f>
        <v>0</v>
      </c>
      <c r="AR89" s="118">
        <f t="shared" si="29"/>
        <v>0</v>
      </c>
      <c r="AS89" s="119">
        <f t="shared" si="30"/>
        <v>0</v>
      </c>
      <c r="AT89" s="119">
        <f t="shared" si="31"/>
        <v>0</v>
      </c>
      <c r="AU89" s="119">
        <f t="shared" si="32"/>
        <v>0</v>
      </c>
      <c r="AV89" s="119">
        <f t="shared" si="33"/>
        <v>0</v>
      </c>
      <c r="AW89" s="119">
        <f t="shared" si="34"/>
        <v>0</v>
      </c>
      <c r="AX89" s="119">
        <f t="shared" si="35"/>
        <v>0</v>
      </c>
      <c r="AY89" s="119">
        <f>IF($C$17="SI",((C89*'Motore 2023'!$B$35) + (D89*'Motore 2022_'!$B$35)),0)</f>
        <v>0</v>
      </c>
      <c r="AZ89" s="119">
        <f t="shared" si="36"/>
        <v>0</v>
      </c>
      <c r="BA89" s="120">
        <f>IF($C$17="SI",(((C89*'Motore 2023'!$B$38))+((D89*'Motore 2022_'!$B$38))),0)</f>
        <v>0</v>
      </c>
      <c r="BB89" s="119">
        <f t="shared" si="37"/>
        <v>0</v>
      </c>
      <c r="BC89" s="121">
        <f t="shared" si="38"/>
        <v>0</v>
      </c>
      <c r="BD89" s="122">
        <f t="shared" si="39"/>
        <v>0</v>
      </c>
      <c r="BE89" s="122">
        <f>IF($C$17="SI",(C89*3*('Motore 2023'!$B$41+'Motore 2023'!$B$42+'Motore 2023'!$B$43+'Motore 2023'!$B$44)),(C89*1*('Motore 2023'!$B$41+'Motore 2023'!$B$42+'Motore 2023'!$B$43+'Motore 2023'!$B$44)))</f>
        <v>0</v>
      </c>
      <c r="BF89" s="122">
        <f>IF($C$17="SI",(D89*3*('Motore 2022_'!$B$41+'Motore 2022_'!$B$42+'Motore 2022_'!$B$43+'Motore 2022_'!$B$44)),(D89*1*('Motore 2022_'!$B$41+'Motore 2022_'!$B$42+'Motore 2022_'!$B$43+'Motore 2022_'!$B$44)))</f>
        <v>0</v>
      </c>
      <c r="BG89" s="122">
        <f>IF($C$17="SI",(C89*3*('Motore 2023'!$B$41+'Motore 2023'!$B$42+'Motore 2023'!$B$43+'Motore 2023'!$B$44))+((C89*3*('Motore 2023'!$B$41+'Motore 2023'!$B$42+'Motore 2023'!$B$43+'Motore 2023'!$B$44))*10%),(C89*1*('Motore 2023'!$B$41+'Motore 2023'!$B$42+'Motore 2023'!$B$43+'Motore 2023'!$B$44))+((C89*1*('Motore 2023'!$B$41+'Motore 2023'!$B$42+'Motore 2023'!$B$43+'Motore 2023'!$B$44))*10%))</f>
        <v>0</v>
      </c>
      <c r="BH89" s="122">
        <f>IF($C$17="SI",(D89*3*('Motore 2022_'!$B$41+'Motore 2022_'!$B$42+'Motore 2022_'!$D$43+'Motore 2022_'!$B$44))+((D89*3*('Motore 2022_'!$B$41+'Motore 2022_'!$B$42+'Motore 2022_'!$D$43+'Motore 2022_'!$B$44))*10%),(D89*1*('Motore 2022_'!$B$41+'Motore 2022_'!$B$42+'Motore 2022_'!$D$43+'Motore 2022_'!$B$44))+((D89*1*('Motore 2022_'!$B$41+'Motore 2022_'!$B$42+'Motore 2022_'!$D$43+'Motore 2022_'!$B$44))*10%))</f>
        <v>0</v>
      </c>
      <c r="BI89" s="122">
        <f t="shared" si="40"/>
        <v>0</v>
      </c>
      <c r="BJ89" s="123">
        <f t="shared" si="41"/>
        <v>0</v>
      </c>
      <c r="BK89" s="123">
        <f>IF(I89&lt;&gt;0,IF($C$17="SI",((('Motore 2023'!$B$47+'Motore 2023'!$B$50+'Motore 2023'!$B$53)/365)*$D$14)+(((('Motore 2023'!$B$47+'Motore 2023'!$B$50+'Motore 2022_'!$B$53)/365)*$D$14)*10%),(('Motore 2023'!$B$53/365)*$D$14)+(('Motore 2023'!$B$53/365)*$D$14)*10%),0)</f>
        <v>0</v>
      </c>
      <c r="BL89" s="123">
        <f>IF(I89&lt;&gt;0,IF($C$17="SI",((('Motore 2022_'!$B$47+'Motore 2022_'!$B$50+'Motore 2022_'!$B$53)/365)*$D$13)+(((('Motore 2022_'!$B$47+'Motore 2022_'!$B$50+'Motore 2022_'!$B$53)/365)*$D$13)*10%),(('Motore 2022_'!$B$53/365)*$D$13)+(('Motore 2022_'!$B$53/365)*$D$13)*10%),0)</f>
        <v>0</v>
      </c>
      <c r="BM89" s="123">
        <f>IF(I89&lt;&gt;0,IF($C$17="SI",((('Motore 2023'!$B$47+'Motore 2023'!$B$50+'Motore 2023'!$B$53)/365)*$D$14),(('Motore 2023'!$B$53/365)*$D$14)),0)</f>
        <v>0</v>
      </c>
      <c r="BN89" s="123">
        <f>IF(I89&lt;&gt;0,IF($C$17="SI",((('Motore 2022_'!$B$47+'Motore 2022_'!$B$50+'Motore 2022_'!$B$53)/365)*$D$13),(('Motore 2022_'!$B$53/365)*$D$13)),0)</f>
        <v>0</v>
      </c>
      <c r="BO89" s="122">
        <f t="shared" si="42"/>
        <v>0</v>
      </c>
      <c r="BP89" s="124">
        <f t="shared" si="43"/>
        <v>0</v>
      </c>
    </row>
    <row r="90" spans="1:68" x14ac:dyDescent="0.3">
      <c r="A90" s="66" t="s">
        <v>181</v>
      </c>
      <c r="B90" s="51">
        <v>0</v>
      </c>
      <c r="C90" s="51">
        <v>0</v>
      </c>
      <c r="D90" s="51">
        <v>0</v>
      </c>
      <c r="E90" s="51">
        <f t="shared" si="9"/>
        <v>4</v>
      </c>
      <c r="F90" s="51">
        <f t="shared" si="10"/>
        <v>0</v>
      </c>
      <c r="G90" s="55" t="s">
        <v>8</v>
      </c>
      <c r="H90" s="63">
        <f t="shared" si="11"/>
        <v>0</v>
      </c>
      <c r="I90" s="63">
        <f t="shared" si="12"/>
        <v>0</v>
      </c>
      <c r="J90" s="64">
        <f t="shared" si="13"/>
        <v>0</v>
      </c>
      <c r="K90" s="65">
        <f t="shared" si="14"/>
        <v>0</v>
      </c>
      <c r="L90" s="65">
        <f t="shared" si="15"/>
        <v>0</v>
      </c>
      <c r="M90" s="65">
        <f t="shared" si="16"/>
        <v>0</v>
      </c>
      <c r="N90" s="107">
        <f>IF(L90&lt;'Motore 2023'!$H$28,Ripartizione!L90,'Motore 2023'!$H$28)</f>
        <v>0</v>
      </c>
      <c r="O90" s="107">
        <f>IF(M90&lt;'Motore 2022_'!$H$28,Ripartizione!M90,'Motore 2022_'!$H$28)</f>
        <v>0</v>
      </c>
      <c r="P90" s="107">
        <f t="shared" si="17"/>
        <v>0</v>
      </c>
      <c r="Q90" s="107">
        <f t="shared" si="18"/>
        <v>0</v>
      </c>
      <c r="R90" s="107">
        <f>ROUND(P90*'Motore 2023'!$E$28,2)</f>
        <v>0</v>
      </c>
      <c r="S90" s="107">
        <f>ROUND(Q90*'Motore 2022_'!$E$28,2)</f>
        <v>0</v>
      </c>
      <c r="T90" s="107">
        <f>IF((L90-N90)&lt;'Motore 2023'!$H$29,(L90-N90),'Motore 2023'!$H$29)</f>
        <v>0</v>
      </c>
      <c r="U90" s="107">
        <f>IF((M90-O90)&lt;'Motore 2022_'!$H$29,(M90-O90),'Motore 2022_'!$H$29)</f>
        <v>0</v>
      </c>
      <c r="V90" s="107">
        <f t="shared" si="19"/>
        <v>0</v>
      </c>
      <c r="W90" s="107">
        <f t="shared" si="20"/>
        <v>0</v>
      </c>
      <c r="X90" s="107">
        <f>ROUND(V90*'Motore 2023'!$E$29,2)</f>
        <v>0</v>
      </c>
      <c r="Y90" s="107">
        <f>ROUND(W90*'Motore 2022_'!$E$29,2)</f>
        <v>0</v>
      </c>
      <c r="Z90" s="107">
        <f>IF(L90-N90-T90&lt;'Motore 2023'!$H$30,(Ripartizione!L90-Ripartizione!N90-Ripartizione!T90),'Motore 2023'!$H$30)</f>
        <v>0</v>
      </c>
      <c r="AA90" s="107">
        <f>IF(M90-O90-U90&lt;'Motore 2022_'!$H$30,(Ripartizione!M90-Ripartizione!O90-Ripartizione!U90),'Motore 2022_'!$H$30)</f>
        <v>0</v>
      </c>
      <c r="AB90" s="107">
        <f t="shared" si="21"/>
        <v>0</v>
      </c>
      <c r="AC90" s="107">
        <f t="shared" si="22"/>
        <v>0</v>
      </c>
      <c r="AD90" s="107">
        <f>ROUND(AB90*'Motore 2023'!$E$30,2)</f>
        <v>0</v>
      </c>
      <c r="AE90" s="107">
        <f>ROUND(AC90*'Motore 2022_'!$E$30,2)</f>
        <v>0</v>
      </c>
      <c r="AF90" s="107">
        <f>IF((L90-N90-T90-Z90)&lt;'Motore 2023'!$H$31, (L90-N90-T90-Z90),'Motore 2023'!$H$31)</f>
        <v>0</v>
      </c>
      <c r="AG90" s="107">
        <f>IF((M90-O90-U90-AA90)&lt;'Motore 2022_'!$H$31, (M90-O90-U90-AA90),'Motore 2022_'!$H$31)</f>
        <v>0</v>
      </c>
      <c r="AH90" s="107">
        <f t="shared" si="23"/>
        <v>0</v>
      </c>
      <c r="AI90" s="107">
        <f t="shared" si="24"/>
        <v>0</v>
      </c>
      <c r="AJ90" s="107">
        <f>ROUND(AH90*'Motore 2023'!$E$31,2)</f>
        <v>0</v>
      </c>
      <c r="AK90" s="107">
        <f>ROUND(AI90*'Motore 2022_'!$E$31,2)</f>
        <v>0</v>
      </c>
      <c r="AL90" s="107">
        <f t="shared" si="25"/>
        <v>0</v>
      </c>
      <c r="AM90" s="107">
        <f t="shared" si="26"/>
        <v>0</v>
      </c>
      <c r="AN90" s="107">
        <f t="shared" si="27"/>
        <v>0</v>
      </c>
      <c r="AO90" s="107">
        <f t="shared" si="28"/>
        <v>0</v>
      </c>
      <c r="AP90" s="107">
        <f>ROUND(AN90*'Motore 2023'!$E$32,2)</f>
        <v>0</v>
      </c>
      <c r="AQ90" s="107">
        <f>ROUND(AO90*'Motore 2022_'!$E$32,2)</f>
        <v>0</v>
      </c>
      <c r="AR90" s="118">
        <f t="shared" si="29"/>
        <v>0</v>
      </c>
      <c r="AS90" s="119">
        <f t="shared" si="30"/>
        <v>0</v>
      </c>
      <c r="AT90" s="119">
        <f t="shared" si="31"/>
        <v>0</v>
      </c>
      <c r="AU90" s="119">
        <f t="shared" si="32"/>
        <v>0</v>
      </c>
      <c r="AV90" s="119">
        <f t="shared" si="33"/>
        <v>0</v>
      </c>
      <c r="AW90" s="119">
        <f t="shared" si="34"/>
        <v>0</v>
      </c>
      <c r="AX90" s="119">
        <f t="shared" si="35"/>
        <v>0</v>
      </c>
      <c r="AY90" s="119">
        <f>IF($C$17="SI",((C90*'Motore 2023'!$B$35) + (D90*'Motore 2022_'!$B$35)),0)</f>
        <v>0</v>
      </c>
      <c r="AZ90" s="119">
        <f t="shared" si="36"/>
        <v>0</v>
      </c>
      <c r="BA90" s="120">
        <f>IF($C$17="SI",(((C90*'Motore 2023'!$B$38))+((D90*'Motore 2022_'!$B$38))),0)</f>
        <v>0</v>
      </c>
      <c r="BB90" s="119">
        <f t="shared" si="37"/>
        <v>0</v>
      </c>
      <c r="BC90" s="121">
        <f t="shared" si="38"/>
        <v>0</v>
      </c>
      <c r="BD90" s="122">
        <f t="shared" si="39"/>
        <v>0</v>
      </c>
      <c r="BE90" s="122">
        <f>IF($C$17="SI",(C90*3*('Motore 2023'!$B$41+'Motore 2023'!$B$42+'Motore 2023'!$B$43+'Motore 2023'!$B$44)),(C90*1*('Motore 2023'!$B$41+'Motore 2023'!$B$42+'Motore 2023'!$B$43+'Motore 2023'!$B$44)))</f>
        <v>0</v>
      </c>
      <c r="BF90" s="122">
        <f>IF($C$17="SI",(D90*3*('Motore 2022_'!$B$41+'Motore 2022_'!$B$42+'Motore 2022_'!$B$43+'Motore 2022_'!$B$44)),(D90*1*('Motore 2022_'!$B$41+'Motore 2022_'!$B$42+'Motore 2022_'!$B$43+'Motore 2022_'!$B$44)))</f>
        <v>0</v>
      </c>
      <c r="BG90" s="122">
        <f>IF($C$17="SI",(C90*3*('Motore 2023'!$B$41+'Motore 2023'!$B$42+'Motore 2023'!$B$43+'Motore 2023'!$B$44))+((C90*3*('Motore 2023'!$B$41+'Motore 2023'!$B$42+'Motore 2023'!$B$43+'Motore 2023'!$B$44))*10%),(C90*1*('Motore 2023'!$B$41+'Motore 2023'!$B$42+'Motore 2023'!$B$43+'Motore 2023'!$B$44))+((C90*1*('Motore 2023'!$B$41+'Motore 2023'!$B$42+'Motore 2023'!$B$43+'Motore 2023'!$B$44))*10%))</f>
        <v>0</v>
      </c>
      <c r="BH90" s="122">
        <f>IF($C$17="SI",(D90*3*('Motore 2022_'!$B$41+'Motore 2022_'!$B$42+'Motore 2022_'!$D$43+'Motore 2022_'!$B$44))+((D90*3*('Motore 2022_'!$B$41+'Motore 2022_'!$B$42+'Motore 2022_'!$D$43+'Motore 2022_'!$B$44))*10%),(D90*1*('Motore 2022_'!$B$41+'Motore 2022_'!$B$42+'Motore 2022_'!$D$43+'Motore 2022_'!$B$44))+((D90*1*('Motore 2022_'!$B$41+'Motore 2022_'!$B$42+'Motore 2022_'!$D$43+'Motore 2022_'!$B$44))*10%))</f>
        <v>0</v>
      </c>
      <c r="BI90" s="122">
        <f t="shared" si="40"/>
        <v>0</v>
      </c>
      <c r="BJ90" s="123">
        <f t="shared" si="41"/>
        <v>0</v>
      </c>
      <c r="BK90" s="123">
        <f>IF(I90&lt;&gt;0,IF($C$17="SI",((('Motore 2023'!$B$47+'Motore 2023'!$B$50+'Motore 2023'!$B$53)/365)*$D$14)+(((('Motore 2023'!$B$47+'Motore 2023'!$B$50+'Motore 2022_'!$B$53)/365)*$D$14)*10%),(('Motore 2023'!$B$53/365)*$D$14)+(('Motore 2023'!$B$53/365)*$D$14)*10%),0)</f>
        <v>0</v>
      </c>
      <c r="BL90" s="123">
        <f>IF(I90&lt;&gt;0,IF($C$17="SI",((('Motore 2022_'!$B$47+'Motore 2022_'!$B$50+'Motore 2022_'!$B$53)/365)*$D$13)+(((('Motore 2022_'!$B$47+'Motore 2022_'!$B$50+'Motore 2022_'!$B$53)/365)*$D$13)*10%),(('Motore 2022_'!$B$53/365)*$D$13)+(('Motore 2022_'!$B$53/365)*$D$13)*10%),0)</f>
        <v>0</v>
      </c>
      <c r="BM90" s="123">
        <f>IF(I90&lt;&gt;0,IF($C$17="SI",((('Motore 2023'!$B$47+'Motore 2023'!$B$50+'Motore 2023'!$B$53)/365)*$D$14),(('Motore 2023'!$B$53/365)*$D$14)),0)</f>
        <v>0</v>
      </c>
      <c r="BN90" s="123">
        <f>IF(I90&lt;&gt;0,IF($C$17="SI",((('Motore 2022_'!$B$47+'Motore 2022_'!$B$50+'Motore 2022_'!$B$53)/365)*$D$13),(('Motore 2022_'!$B$53/365)*$D$13)),0)</f>
        <v>0</v>
      </c>
      <c r="BO90" s="122">
        <f t="shared" si="42"/>
        <v>0</v>
      </c>
      <c r="BP90" s="124">
        <f t="shared" si="43"/>
        <v>0</v>
      </c>
    </row>
    <row r="91" spans="1:68" x14ac:dyDescent="0.3">
      <c r="A91" s="66" t="s">
        <v>182</v>
      </c>
      <c r="B91" s="51">
        <v>0</v>
      </c>
      <c r="C91" s="51">
        <v>0</v>
      </c>
      <c r="D91" s="51">
        <v>0</v>
      </c>
      <c r="E91" s="51">
        <f t="shared" si="9"/>
        <v>4</v>
      </c>
      <c r="F91" s="51">
        <f t="shared" si="10"/>
        <v>0</v>
      </c>
      <c r="G91" s="55" t="s">
        <v>8</v>
      </c>
      <c r="H91" s="63">
        <f t="shared" si="11"/>
        <v>0</v>
      </c>
      <c r="I91" s="63">
        <f t="shared" si="12"/>
        <v>0</v>
      </c>
      <c r="J91" s="64">
        <f t="shared" si="13"/>
        <v>0</v>
      </c>
      <c r="K91" s="65">
        <f t="shared" si="14"/>
        <v>0</v>
      </c>
      <c r="L91" s="65">
        <f t="shared" si="15"/>
        <v>0</v>
      </c>
      <c r="M91" s="65">
        <f t="shared" si="16"/>
        <v>0</v>
      </c>
      <c r="N91" s="107">
        <f>IF(L91&lt;'Motore 2023'!$H$28,Ripartizione!L91,'Motore 2023'!$H$28)</f>
        <v>0</v>
      </c>
      <c r="O91" s="107">
        <f>IF(M91&lt;'Motore 2022_'!$H$28,Ripartizione!M91,'Motore 2022_'!$H$28)</f>
        <v>0</v>
      </c>
      <c r="P91" s="107">
        <f t="shared" si="17"/>
        <v>0</v>
      </c>
      <c r="Q91" s="107">
        <f t="shared" si="18"/>
        <v>0</v>
      </c>
      <c r="R91" s="107">
        <f>ROUND(P91*'Motore 2023'!$E$28,2)</f>
        <v>0</v>
      </c>
      <c r="S91" s="107">
        <f>ROUND(Q91*'Motore 2022_'!$E$28,2)</f>
        <v>0</v>
      </c>
      <c r="T91" s="107">
        <f>IF((L91-N91)&lt;'Motore 2023'!$H$29,(L91-N91),'Motore 2023'!$H$29)</f>
        <v>0</v>
      </c>
      <c r="U91" s="107">
        <f>IF((M91-O91)&lt;'Motore 2022_'!$H$29,(M91-O91),'Motore 2022_'!$H$29)</f>
        <v>0</v>
      </c>
      <c r="V91" s="107">
        <f t="shared" si="19"/>
        <v>0</v>
      </c>
      <c r="W91" s="107">
        <f t="shared" si="20"/>
        <v>0</v>
      </c>
      <c r="X91" s="107">
        <f>ROUND(V91*'Motore 2023'!$E$29,2)</f>
        <v>0</v>
      </c>
      <c r="Y91" s="107">
        <f>ROUND(W91*'Motore 2022_'!$E$29,2)</f>
        <v>0</v>
      </c>
      <c r="Z91" s="107">
        <f>IF(L91-N91-T91&lt;'Motore 2023'!$H$30,(Ripartizione!L91-Ripartizione!N91-Ripartizione!T91),'Motore 2023'!$H$30)</f>
        <v>0</v>
      </c>
      <c r="AA91" s="107">
        <f>IF(M91-O91-U91&lt;'Motore 2022_'!$H$30,(Ripartizione!M91-Ripartizione!O91-Ripartizione!U91),'Motore 2022_'!$H$30)</f>
        <v>0</v>
      </c>
      <c r="AB91" s="107">
        <f t="shared" si="21"/>
        <v>0</v>
      </c>
      <c r="AC91" s="107">
        <f t="shared" si="22"/>
        <v>0</v>
      </c>
      <c r="AD91" s="107">
        <f>ROUND(AB91*'Motore 2023'!$E$30,2)</f>
        <v>0</v>
      </c>
      <c r="AE91" s="107">
        <f>ROUND(AC91*'Motore 2022_'!$E$30,2)</f>
        <v>0</v>
      </c>
      <c r="AF91" s="107">
        <f>IF((L91-N91-T91-Z91)&lt;'Motore 2023'!$H$31, (L91-N91-T91-Z91),'Motore 2023'!$H$31)</f>
        <v>0</v>
      </c>
      <c r="AG91" s="107">
        <f>IF((M91-O91-U91-AA91)&lt;'Motore 2022_'!$H$31, (M91-O91-U91-AA91),'Motore 2022_'!$H$31)</f>
        <v>0</v>
      </c>
      <c r="AH91" s="107">
        <f t="shared" si="23"/>
        <v>0</v>
      </c>
      <c r="AI91" s="107">
        <f t="shared" si="24"/>
        <v>0</v>
      </c>
      <c r="AJ91" s="107">
        <f>ROUND(AH91*'Motore 2023'!$E$31,2)</f>
        <v>0</v>
      </c>
      <c r="AK91" s="107">
        <f>ROUND(AI91*'Motore 2022_'!$E$31,2)</f>
        <v>0</v>
      </c>
      <c r="AL91" s="107">
        <f t="shared" si="25"/>
        <v>0</v>
      </c>
      <c r="AM91" s="107">
        <f t="shared" si="26"/>
        <v>0</v>
      </c>
      <c r="AN91" s="107">
        <f t="shared" si="27"/>
        <v>0</v>
      </c>
      <c r="AO91" s="107">
        <f t="shared" si="28"/>
        <v>0</v>
      </c>
      <c r="AP91" s="107">
        <f>ROUND(AN91*'Motore 2023'!$E$32,2)</f>
        <v>0</v>
      </c>
      <c r="AQ91" s="107">
        <f>ROUND(AO91*'Motore 2022_'!$E$32,2)</f>
        <v>0</v>
      </c>
      <c r="AR91" s="118">
        <f t="shared" si="29"/>
        <v>0</v>
      </c>
      <c r="AS91" s="119">
        <f t="shared" si="30"/>
        <v>0</v>
      </c>
      <c r="AT91" s="119">
        <f t="shared" si="31"/>
        <v>0</v>
      </c>
      <c r="AU91" s="119">
        <f t="shared" si="32"/>
        <v>0</v>
      </c>
      <c r="AV91" s="119">
        <f t="shared" si="33"/>
        <v>0</v>
      </c>
      <c r="AW91" s="119">
        <f t="shared" si="34"/>
        <v>0</v>
      </c>
      <c r="AX91" s="119">
        <f t="shared" si="35"/>
        <v>0</v>
      </c>
      <c r="AY91" s="119">
        <f>IF($C$17="SI",((C91*'Motore 2023'!$B$35) + (D91*'Motore 2022_'!$B$35)),0)</f>
        <v>0</v>
      </c>
      <c r="AZ91" s="119">
        <f t="shared" si="36"/>
        <v>0</v>
      </c>
      <c r="BA91" s="120">
        <f>IF($C$17="SI",(((C91*'Motore 2023'!$B$38))+((D91*'Motore 2022_'!$B$38))),0)</f>
        <v>0</v>
      </c>
      <c r="BB91" s="119">
        <f t="shared" si="37"/>
        <v>0</v>
      </c>
      <c r="BC91" s="121">
        <f t="shared" si="38"/>
        <v>0</v>
      </c>
      <c r="BD91" s="122">
        <f t="shared" si="39"/>
        <v>0</v>
      </c>
      <c r="BE91" s="122">
        <f>IF($C$17="SI",(C91*3*('Motore 2023'!$B$41+'Motore 2023'!$B$42+'Motore 2023'!$B$43+'Motore 2023'!$B$44)),(C91*1*('Motore 2023'!$B$41+'Motore 2023'!$B$42+'Motore 2023'!$B$43+'Motore 2023'!$B$44)))</f>
        <v>0</v>
      </c>
      <c r="BF91" s="122">
        <f>IF($C$17="SI",(D91*3*('Motore 2022_'!$B$41+'Motore 2022_'!$B$42+'Motore 2022_'!$B$43+'Motore 2022_'!$B$44)),(D91*1*('Motore 2022_'!$B$41+'Motore 2022_'!$B$42+'Motore 2022_'!$B$43+'Motore 2022_'!$B$44)))</f>
        <v>0</v>
      </c>
      <c r="BG91" s="122">
        <f>IF($C$17="SI",(C91*3*('Motore 2023'!$B$41+'Motore 2023'!$B$42+'Motore 2023'!$B$43+'Motore 2023'!$B$44))+((C91*3*('Motore 2023'!$B$41+'Motore 2023'!$B$42+'Motore 2023'!$B$43+'Motore 2023'!$B$44))*10%),(C91*1*('Motore 2023'!$B$41+'Motore 2023'!$B$42+'Motore 2023'!$B$43+'Motore 2023'!$B$44))+((C91*1*('Motore 2023'!$B$41+'Motore 2023'!$B$42+'Motore 2023'!$B$43+'Motore 2023'!$B$44))*10%))</f>
        <v>0</v>
      </c>
      <c r="BH91" s="122">
        <f>IF($C$17="SI",(D91*3*('Motore 2022_'!$B$41+'Motore 2022_'!$B$42+'Motore 2022_'!$D$43+'Motore 2022_'!$B$44))+((D91*3*('Motore 2022_'!$B$41+'Motore 2022_'!$B$42+'Motore 2022_'!$D$43+'Motore 2022_'!$B$44))*10%),(D91*1*('Motore 2022_'!$B$41+'Motore 2022_'!$B$42+'Motore 2022_'!$D$43+'Motore 2022_'!$B$44))+((D91*1*('Motore 2022_'!$B$41+'Motore 2022_'!$B$42+'Motore 2022_'!$D$43+'Motore 2022_'!$B$44))*10%))</f>
        <v>0</v>
      </c>
      <c r="BI91" s="122">
        <f t="shared" si="40"/>
        <v>0</v>
      </c>
      <c r="BJ91" s="123">
        <f t="shared" si="41"/>
        <v>0</v>
      </c>
      <c r="BK91" s="123">
        <f>IF(I91&lt;&gt;0,IF($C$17="SI",((('Motore 2023'!$B$47+'Motore 2023'!$B$50+'Motore 2023'!$B$53)/365)*$D$14)+(((('Motore 2023'!$B$47+'Motore 2023'!$B$50+'Motore 2022_'!$B$53)/365)*$D$14)*10%),(('Motore 2023'!$B$53/365)*$D$14)+(('Motore 2023'!$B$53/365)*$D$14)*10%),0)</f>
        <v>0</v>
      </c>
      <c r="BL91" s="123">
        <f>IF(I91&lt;&gt;0,IF($C$17="SI",((('Motore 2022_'!$B$47+'Motore 2022_'!$B$50+'Motore 2022_'!$B$53)/365)*$D$13)+(((('Motore 2022_'!$B$47+'Motore 2022_'!$B$50+'Motore 2022_'!$B$53)/365)*$D$13)*10%),(('Motore 2022_'!$B$53/365)*$D$13)+(('Motore 2022_'!$B$53/365)*$D$13)*10%),0)</f>
        <v>0</v>
      </c>
      <c r="BM91" s="123">
        <f>IF(I91&lt;&gt;0,IF($C$17="SI",((('Motore 2023'!$B$47+'Motore 2023'!$B$50+'Motore 2023'!$B$53)/365)*$D$14),(('Motore 2023'!$B$53/365)*$D$14)),0)</f>
        <v>0</v>
      </c>
      <c r="BN91" s="123">
        <f>IF(I91&lt;&gt;0,IF($C$17="SI",((('Motore 2022_'!$B$47+'Motore 2022_'!$B$50+'Motore 2022_'!$B$53)/365)*$D$13),(('Motore 2022_'!$B$53/365)*$D$13)),0)</f>
        <v>0</v>
      </c>
      <c r="BO91" s="122">
        <f t="shared" si="42"/>
        <v>0</v>
      </c>
      <c r="BP91" s="124">
        <f t="shared" si="43"/>
        <v>0</v>
      </c>
    </row>
    <row r="92" spans="1:68" x14ac:dyDescent="0.3">
      <c r="A92" s="66" t="s">
        <v>183</v>
      </c>
      <c r="B92" s="51">
        <v>0</v>
      </c>
      <c r="C92" s="51">
        <v>0</v>
      </c>
      <c r="D92" s="51">
        <v>0</v>
      </c>
      <c r="E92" s="51">
        <f t="shared" ref="E92:E100" si="44">IF(B92&lt;4,4,B92)</f>
        <v>4</v>
      </c>
      <c r="F92" s="51">
        <f t="shared" ref="F92:F100" si="45">IF(I92&lt;&gt;0,1,0)</f>
        <v>0</v>
      </c>
      <c r="G92" s="55" t="s">
        <v>8</v>
      </c>
      <c r="H92" s="63">
        <f t="shared" ref="H92:H100" si="46">C92+D92</f>
        <v>0</v>
      </c>
      <c r="I92" s="63">
        <f t="shared" ref="I92:I100" si="47">IF(B92&gt;0,H92+B92,H92)</f>
        <v>0</v>
      </c>
      <c r="J92" s="64">
        <f t="shared" ref="J92:J100" si="48">IF(B92&lt;&gt;0,C92/B92,C92)</f>
        <v>0</v>
      </c>
      <c r="K92" s="65">
        <f t="shared" ref="K92:K100" si="49">IF(B92&lt;&gt;0,IF(B92&gt;=4,D92/B92, D92/4),D92)</f>
        <v>0</v>
      </c>
      <c r="L92" s="65">
        <f t="shared" ref="L92:L100" si="50">J92/$D$14</f>
        <v>0</v>
      </c>
      <c r="M92" s="65">
        <f t="shared" ref="M92:M100" si="51">K92/$D$13</f>
        <v>0</v>
      </c>
      <c r="N92" s="107">
        <f>IF(L92&lt;'Motore 2023'!$H$28,Ripartizione!L92,'Motore 2023'!$H$28)</f>
        <v>0</v>
      </c>
      <c r="O92" s="107">
        <f>IF(M92&lt;'Motore 2022_'!$H$28,Ripartizione!M92,'Motore 2022_'!$H$28)</f>
        <v>0</v>
      </c>
      <c r="P92" s="107">
        <f t="shared" ref="P92:P100" si="52">N92*$D$14</f>
        <v>0</v>
      </c>
      <c r="Q92" s="107">
        <f t="shared" ref="Q92:Q100" si="53">O92*$D$13</f>
        <v>0</v>
      </c>
      <c r="R92" s="107">
        <f>ROUND(P92*'Motore 2023'!$E$28,2)</f>
        <v>0</v>
      </c>
      <c r="S92" s="107">
        <f>ROUND(Q92*'Motore 2022_'!$E$28,2)</f>
        <v>0</v>
      </c>
      <c r="T92" s="107">
        <f>IF((L92-N92)&lt;'Motore 2023'!$H$29,(L92-N92),'Motore 2023'!$H$29)</f>
        <v>0</v>
      </c>
      <c r="U92" s="107">
        <f>IF((M92-O92)&lt;'Motore 2022_'!$H$29,(M92-O92),'Motore 2022_'!$H$29)</f>
        <v>0</v>
      </c>
      <c r="V92" s="107">
        <f t="shared" ref="V92:V100" si="54">T92*$D$14</f>
        <v>0</v>
      </c>
      <c r="W92" s="107">
        <f t="shared" ref="W92:W100" si="55">U92*$D$13</f>
        <v>0</v>
      </c>
      <c r="X92" s="107">
        <f>ROUND(V92*'Motore 2023'!$E$29,2)</f>
        <v>0</v>
      </c>
      <c r="Y92" s="107">
        <f>ROUND(W92*'Motore 2022_'!$E$29,2)</f>
        <v>0</v>
      </c>
      <c r="Z92" s="107">
        <f>IF(L92-N92-T92&lt;'Motore 2023'!$H$30,(Ripartizione!L92-Ripartizione!N92-Ripartizione!T92),'Motore 2023'!$H$30)</f>
        <v>0</v>
      </c>
      <c r="AA92" s="107">
        <f>IF(M92-O92-U92&lt;'Motore 2022_'!$H$30,(Ripartizione!M92-Ripartizione!O92-Ripartizione!U92),'Motore 2022_'!$H$30)</f>
        <v>0</v>
      </c>
      <c r="AB92" s="107">
        <f t="shared" ref="AB92:AB100" si="56">Z92*$D$14</f>
        <v>0</v>
      </c>
      <c r="AC92" s="107">
        <f t="shared" ref="AC92:AC100" si="57">AA92*$D$13</f>
        <v>0</v>
      </c>
      <c r="AD92" s="107">
        <f>ROUND(AB92*'Motore 2023'!$E$30,2)</f>
        <v>0</v>
      </c>
      <c r="AE92" s="107">
        <f>ROUND(AC92*'Motore 2022_'!$E$30,2)</f>
        <v>0</v>
      </c>
      <c r="AF92" s="107">
        <f>IF((L92-N92-T92-Z92)&lt;'Motore 2023'!$H$31, (L92-N92-T92-Z92),'Motore 2023'!$H$31)</f>
        <v>0</v>
      </c>
      <c r="AG92" s="107">
        <f>IF((M92-O92-U92-AA92)&lt;'Motore 2022_'!$H$31, (M92-O92-U92-AA92),'Motore 2022_'!$H$31)</f>
        <v>0</v>
      </c>
      <c r="AH92" s="107">
        <f t="shared" ref="AH92:AH100" si="58">AF92*$D$14</f>
        <v>0</v>
      </c>
      <c r="AI92" s="107">
        <f t="shared" ref="AI92:AI100" si="59">AG92*$D$13</f>
        <v>0</v>
      </c>
      <c r="AJ92" s="107">
        <f>ROUND(AH92*'Motore 2023'!$E$31,2)</f>
        <v>0</v>
      </c>
      <c r="AK92" s="107">
        <f>ROUND(AI92*'Motore 2022_'!$E$31,2)</f>
        <v>0</v>
      </c>
      <c r="AL92" s="107">
        <f t="shared" ref="AL92:AL100" si="60">(L92-N92-T92-Z92-AF92)</f>
        <v>0</v>
      </c>
      <c r="AM92" s="107">
        <f t="shared" ref="AM92:AM100" si="61">(M92-O92-U92-AA92-AG92)</f>
        <v>0</v>
      </c>
      <c r="AN92" s="107">
        <f t="shared" ref="AN92:AN100" si="62">AL92*$D$14</f>
        <v>0</v>
      </c>
      <c r="AO92" s="107">
        <f t="shared" ref="AO92:AO100" si="63">AM92*$D$13</f>
        <v>0</v>
      </c>
      <c r="AP92" s="107">
        <f>ROUND(AN92*'Motore 2023'!$E$32,2)</f>
        <v>0</v>
      </c>
      <c r="AQ92" s="107">
        <f>ROUND(AO92*'Motore 2022_'!$E$32,2)</f>
        <v>0</v>
      </c>
      <c r="AR92" s="118">
        <f t="shared" ref="AR92:AR100" si="64">IF(B92&lt;&gt;0,((R92*B92)+(S92*E92)),R92+S92)</f>
        <v>0</v>
      </c>
      <c r="AS92" s="119">
        <f t="shared" ref="AS92:AS100" si="65">IF(B92&lt;&gt;0,((B92*X92)+(E92*Y92)), X92+Y92)</f>
        <v>0</v>
      </c>
      <c r="AT92" s="119">
        <f t="shared" ref="AT92:AT100" si="66">IF(B92&lt;&gt;0,((AD92*B92)+(AE92*E92)),AD92+AE92)</f>
        <v>0</v>
      </c>
      <c r="AU92" s="119">
        <f t="shared" ref="AU92:AU100" si="67">IF(B92&lt;&gt;0,((B92*AJ92)+(E92*AK92)), AJ92+AK92)</f>
        <v>0</v>
      </c>
      <c r="AV92" s="119">
        <f t="shared" ref="AV92:AV100" si="68">IF(B92&lt;&gt;0,((B92*AP92)+(E92*AQ92)), AP92+AQ92)</f>
        <v>0</v>
      </c>
      <c r="AW92" s="119">
        <f t="shared" ref="AW92:AW100" si="69">SUM(AR92:AV92)</f>
        <v>0</v>
      </c>
      <c r="AX92" s="119">
        <f t="shared" ref="AX92:AX100" si="70">AW92+(AW92*10%)</f>
        <v>0</v>
      </c>
      <c r="AY92" s="119">
        <f>IF($C$17="SI",((C92*'Motore 2023'!$B$35) + (D92*'Motore 2022_'!$B$35)),0)</f>
        <v>0</v>
      </c>
      <c r="AZ92" s="119">
        <f t="shared" ref="AZ92:AZ100" si="71">AY92+(AY92*10%)</f>
        <v>0</v>
      </c>
      <c r="BA92" s="120">
        <f>IF($C$17="SI",(((C92*'Motore 2023'!$B$38))+((D92*'Motore 2022_'!$B$38))),0)</f>
        <v>0</v>
      </c>
      <c r="BB92" s="119">
        <f t="shared" ref="BB92:BB100" si="72">BA92+(BA92*10%)</f>
        <v>0</v>
      </c>
      <c r="BC92" s="121">
        <f t="shared" ref="BC92:BC100" si="73">BE92+BF92</f>
        <v>0</v>
      </c>
      <c r="BD92" s="122">
        <f t="shared" ref="BD92:BD100" si="74">BG92+BH92</f>
        <v>0</v>
      </c>
      <c r="BE92" s="122">
        <f>IF($C$17="SI",(C92*3*('Motore 2023'!$B$41+'Motore 2023'!$B$42+'Motore 2023'!$B$43+'Motore 2023'!$B$44)),(C92*1*('Motore 2023'!$B$41+'Motore 2023'!$B$42+'Motore 2023'!$B$43+'Motore 2023'!$B$44)))</f>
        <v>0</v>
      </c>
      <c r="BF92" s="122">
        <f>IF($C$17="SI",(D92*3*('Motore 2022_'!$B$41+'Motore 2022_'!$B$42+'Motore 2022_'!$B$43+'Motore 2022_'!$B$44)),(D92*1*('Motore 2022_'!$B$41+'Motore 2022_'!$B$42+'Motore 2022_'!$B$43+'Motore 2022_'!$B$44)))</f>
        <v>0</v>
      </c>
      <c r="BG92" s="122">
        <f>IF($C$17="SI",(C92*3*('Motore 2023'!$B$41+'Motore 2023'!$B$42+'Motore 2023'!$B$43+'Motore 2023'!$B$44))+((C92*3*('Motore 2023'!$B$41+'Motore 2023'!$B$42+'Motore 2023'!$B$43+'Motore 2023'!$B$44))*10%),(C92*1*('Motore 2023'!$B$41+'Motore 2023'!$B$42+'Motore 2023'!$B$43+'Motore 2023'!$B$44))+((C92*1*('Motore 2023'!$B$41+'Motore 2023'!$B$42+'Motore 2023'!$B$43+'Motore 2023'!$B$44))*10%))</f>
        <v>0</v>
      </c>
      <c r="BH92" s="122">
        <f>IF($C$17="SI",(D92*3*('Motore 2022_'!$B$41+'Motore 2022_'!$B$42+'Motore 2022_'!$D$43+'Motore 2022_'!$B$44))+((D92*3*('Motore 2022_'!$B$41+'Motore 2022_'!$B$42+'Motore 2022_'!$D$43+'Motore 2022_'!$B$44))*10%),(D92*1*('Motore 2022_'!$B$41+'Motore 2022_'!$B$42+'Motore 2022_'!$D$43+'Motore 2022_'!$B$44))+((D92*1*('Motore 2022_'!$B$41+'Motore 2022_'!$B$42+'Motore 2022_'!$D$43+'Motore 2022_'!$B$44))*10%))</f>
        <v>0</v>
      </c>
      <c r="BI92" s="122">
        <f t="shared" ref="BI92:BI100" si="75">BM92+BN92</f>
        <v>0</v>
      </c>
      <c r="BJ92" s="123">
        <f t="shared" ref="BJ92:BJ100" si="76">BK92+BL92</f>
        <v>0</v>
      </c>
      <c r="BK92" s="123">
        <f>IF(I92&lt;&gt;0,IF($C$17="SI",((('Motore 2023'!$B$47+'Motore 2023'!$B$50+'Motore 2023'!$B$53)/365)*$D$14)+(((('Motore 2023'!$B$47+'Motore 2023'!$B$50+'Motore 2022_'!$B$53)/365)*$D$14)*10%),(('Motore 2023'!$B$53/365)*$D$14)+(('Motore 2023'!$B$53/365)*$D$14)*10%),0)</f>
        <v>0</v>
      </c>
      <c r="BL92" s="123">
        <f>IF(I92&lt;&gt;0,IF($C$17="SI",((('Motore 2022_'!$B$47+'Motore 2022_'!$B$50+'Motore 2022_'!$B$53)/365)*$D$13)+(((('Motore 2022_'!$B$47+'Motore 2022_'!$B$50+'Motore 2022_'!$B$53)/365)*$D$13)*10%),(('Motore 2022_'!$B$53/365)*$D$13)+(('Motore 2022_'!$B$53/365)*$D$13)*10%),0)</f>
        <v>0</v>
      </c>
      <c r="BM92" s="123">
        <f>IF(I92&lt;&gt;0,IF($C$17="SI",((('Motore 2023'!$B$47+'Motore 2023'!$B$50+'Motore 2023'!$B$53)/365)*$D$14),(('Motore 2023'!$B$53/365)*$D$14)),0)</f>
        <v>0</v>
      </c>
      <c r="BN92" s="123">
        <f>IF(I92&lt;&gt;0,IF($C$17="SI",((('Motore 2022_'!$B$47+'Motore 2022_'!$B$50+'Motore 2022_'!$B$53)/365)*$D$13),(('Motore 2022_'!$B$53/365)*$D$13)),0)</f>
        <v>0</v>
      </c>
      <c r="BO92" s="122">
        <f t="shared" ref="BO92:BO100" si="77">AW92+AY92+BA92+BC92+BI92</f>
        <v>0</v>
      </c>
      <c r="BP92" s="124">
        <f t="shared" ref="BP92:BP100" si="78">BO92+(BO92*10%)</f>
        <v>0</v>
      </c>
    </row>
    <row r="93" spans="1:68" x14ac:dyDescent="0.3">
      <c r="A93" s="66" t="s">
        <v>184</v>
      </c>
      <c r="B93" s="51">
        <v>0</v>
      </c>
      <c r="C93" s="51">
        <v>0</v>
      </c>
      <c r="D93" s="51">
        <v>0</v>
      </c>
      <c r="E93" s="51">
        <f t="shared" si="44"/>
        <v>4</v>
      </c>
      <c r="F93" s="51">
        <f t="shared" si="45"/>
        <v>0</v>
      </c>
      <c r="G93" s="55" t="s">
        <v>8</v>
      </c>
      <c r="H93" s="63">
        <f t="shared" si="46"/>
        <v>0</v>
      </c>
      <c r="I93" s="63">
        <f t="shared" si="47"/>
        <v>0</v>
      </c>
      <c r="J93" s="64">
        <f t="shared" si="48"/>
        <v>0</v>
      </c>
      <c r="K93" s="65">
        <f t="shared" si="49"/>
        <v>0</v>
      </c>
      <c r="L93" s="65">
        <f t="shared" si="50"/>
        <v>0</v>
      </c>
      <c r="M93" s="65">
        <f t="shared" si="51"/>
        <v>0</v>
      </c>
      <c r="N93" s="107">
        <f>IF(L93&lt;'Motore 2023'!$H$28,Ripartizione!L93,'Motore 2023'!$H$28)</f>
        <v>0</v>
      </c>
      <c r="O93" s="107">
        <f>IF(M93&lt;'Motore 2022_'!$H$28,Ripartizione!M93,'Motore 2022_'!$H$28)</f>
        <v>0</v>
      </c>
      <c r="P93" s="107">
        <f t="shared" si="52"/>
        <v>0</v>
      </c>
      <c r="Q93" s="107">
        <f t="shared" si="53"/>
        <v>0</v>
      </c>
      <c r="R93" s="107">
        <f>ROUND(P93*'Motore 2023'!$E$28,2)</f>
        <v>0</v>
      </c>
      <c r="S93" s="107">
        <f>ROUND(Q93*'Motore 2022_'!$E$28,2)</f>
        <v>0</v>
      </c>
      <c r="T93" s="107">
        <f>IF((L93-N93)&lt;'Motore 2023'!$H$29,(L93-N93),'Motore 2023'!$H$29)</f>
        <v>0</v>
      </c>
      <c r="U93" s="107">
        <f>IF((M93-O93)&lt;'Motore 2022_'!$H$29,(M93-O93),'Motore 2022_'!$H$29)</f>
        <v>0</v>
      </c>
      <c r="V93" s="107">
        <f t="shared" si="54"/>
        <v>0</v>
      </c>
      <c r="W93" s="107">
        <f t="shared" si="55"/>
        <v>0</v>
      </c>
      <c r="X93" s="107">
        <f>ROUND(V93*'Motore 2023'!$E$29,2)</f>
        <v>0</v>
      </c>
      <c r="Y93" s="107">
        <f>ROUND(W93*'Motore 2022_'!$E$29,2)</f>
        <v>0</v>
      </c>
      <c r="Z93" s="107">
        <f>IF(L93-N93-T93&lt;'Motore 2023'!$H$30,(Ripartizione!L93-Ripartizione!N93-Ripartizione!T93),'Motore 2023'!$H$30)</f>
        <v>0</v>
      </c>
      <c r="AA93" s="107">
        <f>IF(M93-O93-U93&lt;'Motore 2022_'!$H$30,(Ripartizione!M93-Ripartizione!O93-Ripartizione!U93),'Motore 2022_'!$H$30)</f>
        <v>0</v>
      </c>
      <c r="AB93" s="107">
        <f t="shared" si="56"/>
        <v>0</v>
      </c>
      <c r="AC93" s="107">
        <f t="shared" si="57"/>
        <v>0</v>
      </c>
      <c r="AD93" s="107">
        <f>ROUND(AB93*'Motore 2023'!$E$30,2)</f>
        <v>0</v>
      </c>
      <c r="AE93" s="107">
        <f>ROUND(AC93*'Motore 2022_'!$E$30,2)</f>
        <v>0</v>
      </c>
      <c r="AF93" s="107">
        <f>IF((L93-N93-T93-Z93)&lt;'Motore 2023'!$H$31, (L93-N93-T93-Z93),'Motore 2023'!$H$31)</f>
        <v>0</v>
      </c>
      <c r="AG93" s="107">
        <f>IF((M93-O93-U93-AA93)&lt;'Motore 2022_'!$H$31, (M93-O93-U93-AA93),'Motore 2022_'!$H$31)</f>
        <v>0</v>
      </c>
      <c r="AH93" s="107">
        <f t="shared" si="58"/>
        <v>0</v>
      </c>
      <c r="AI93" s="107">
        <f t="shared" si="59"/>
        <v>0</v>
      </c>
      <c r="AJ93" s="107">
        <f>ROUND(AH93*'Motore 2023'!$E$31,2)</f>
        <v>0</v>
      </c>
      <c r="AK93" s="107">
        <f>ROUND(AI93*'Motore 2022_'!$E$31,2)</f>
        <v>0</v>
      </c>
      <c r="AL93" s="107">
        <f t="shared" si="60"/>
        <v>0</v>
      </c>
      <c r="AM93" s="107">
        <f t="shared" si="61"/>
        <v>0</v>
      </c>
      <c r="AN93" s="107">
        <f t="shared" si="62"/>
        <v>0</v>
      </c>
      <c r="AO93" s="107">
        <f t="shared" si="63"/>
        <v>0</v>
      </c>
      <c r="AP93" s="107">
        <f>ROUND(AN93*'Motore 2023'!$E$32,2)</f>
        <v>0</v>
      </c>
      <c r="AQ93" s="107">
        <f>ROUND(AO93*'Motore 2022_'!$E$32,2)</f>
        <v>0</v>
      </c>
      <c r="AR93" s="118">
        <f t="shared" si="64"/>
        <v>0</v>
      </c>
      <c r="AS93" s="119">
        <f t="shared" si="65"/>
        <v>0</v>
      </c>
      <c r="AT93" s="119">
        <f t="shared" si="66"/>
        <v>0</v>
      </c>
      <c r="AU93" s="119">
        <f t="shared" si="67"/>
        <v>0</v>
      </c>
      <c r="AV93" s="119">
        <f t="shared" si="68"/>
        <v>0</v>
      </c>
      <c r="AW93" s="119">
        <f t="shared" si="69"/>
        <v>0</v>
      </c>
      <c r="AX93" s="119">
        <f t="shared" si="70"/>
        <v>0</v>
      </c>
      <c r="AY93" s="119">
        <f>IF($C$17="SI",((C93*'Motore 2023'!$B$35) + (D93*'Motore 2022_'!$B$35)),0)</f>
        <v>0</v>
      </c>
      <c r="AZ93" s="119">
        <f t="shared" si="71"/>
        <v>0</v>
      </c>
      <c r="BA93" s="120">
        <f>IF($C$17="SI",(((C93*'Motore 2023'!$B$38))+((D93*'Motore 2022_'!$B$38))),0)</f>
        <v>0</v>
      </c>
      <c r="BB93" s="119">
        <f t="shared" si="72"/>
        <v>0</v>
      </c>
      <c r="BC93" s="121">
        <f t="shared" si="73"/>
        <v>0</v>
      </c>
      <c r="BD93" s="122">
        <f t="shared" si="74"/>
        <v>0</v>
      </c>
      <c r="BE93" s="122">
        <f>IF($C$17="SI",(C93*3*('Motore 2023'!$B$41+'Motore 2023'!$B$42+'Motore 2023'!$B$43+'Motore 2023'!$B$44)),(C93*1*('Motore 2023'!$B$41+'Motore 2023'!$B$42+'Motore 2023'!$B$43+'Motore 2023'!$B$44)))</f>
        <v>0</v>
      </c>
      <c r="BF93" s="122">
        <f>IF($C$17="SI",(D93*3*('Motore 2022_'!$B$41+'Motore 2022_'!$B$42+'Motore 2022_'!$B$43+'Motore 2022_'!$B$44)),(D93*1*('Motore 2022_'!$B$41+'Motore 2022_'!$B$42+'Motore 2022_'!$B$43+'Motore 2022_'!$B$44)))</f>
        <v>0</v>
      </c>
      <c r="BG93" s="122">
        <f>IF($C$17="SI",(C93*3*('Motore 2023'!$B$41+'Motore 2023'!$B$42+'Motore 2023'!$B$43+'Motore 2023'!$B$44))+((C93*3*('Motore 2023'!$B$41+'Motore 2023'!$B$42+'Motore 2023'!$B$43+'Motore 2023'!$B$44))*10%),(C93*1*('Motore 2023'!$B$41+'Motore 2023'!$B$42+'Motore 2023'!$B$43+'Motore 2023'!$B$44))+((C93*1*('Motore 2023'!$B$41+'Motore 2023'!$B$42+'Motore 2023'!$B$43+'Motore 2023'!$B$44))*10%))</f>
        <v>0</v>
      </c>
      <c r="BH93" s="122">
        <f>IF($C$17="SI",(D93*3*('Motore 2022_'!$B$41+'Motore 2022_'!$B$42+'Motore 2022_'!$D$43+'Motore 2022_'!$B$44))+((D93*3*('Motore 2022_'!$B$41+'Motore 2022_'!$B$42+'Motore 2022_'!$D$43+'Motore 2022_'!$B$44))*10%),(D93*1*('Motore 2022_'!$B$41+'Motore 2022_'!$B$42+'Motore 2022_'!$D$43+'Motore 2022_'!$B$44))+((D93*1*('Motore 2022_'!$B$41+'Motore 2022_'!$B$42+'Motore 2022_'!$D$43+'Motore 2022_'!$B$44))*10%))</f>
        <v>0</v>
      </c>
      <c r="BI93" s="122">
        <f t="shared" si="75"/>
        <v>0</v>
      </c>
      <c r="BJ93" s="123">
        <f t="shared" si="76"/>
        <v>0</v>
      </c>
      <c r="BK93" s="123">
        <f>IF(I93&lt;&gt;0,IF($C$17="SI",((('Motore 2023'!$B$47+'Motore 2023'!$B$50+'Motore 2023'!$B$53)/365)*$D$14)+(((('Motore 2023'!$B$47+'Motore 2023'!$B$50+'Motore 2022_'!$B$53)/365)*$D$14)*10%),(('Motore 2023'!$B$53/365)*$D$14)+(('Motore 2023'!$B$53/365)*$D$14)*10%),0)</f>
        <v>0</v>
      </c>
      <c r="BL93" s="123">
        <f>IF(I93&lt;&gt;0,IF($C$17="SI",((('Motore 2022_'!$B$47+'Motore 2022_'!$B$50+'Motore 2022_'!$B$53)/365)*$D$13)+(((('Motore 2022_'!$B$47+'Motore 2022_'!$B$50+'Motore 2022_'!$B$53)/365)*$D$13)*10%),(('Motore 2022_'!$B$53/365)*$D$13)+(('Motore 2022_'!$B$53/365)*$D$13)*10%),0)</f>
        <v>0</v>
      </c>
      <c r="BM93" s="123">
        <f>IF(I93&lt;&gt;0,IF($C$17="SI",((('Motore 2023'!$B$47+'Motore 2023'!$B$50+'Motore 2023'!$B$53)/365)*$D$14),(('Motore 2023'!$B$53/365)*$D$14)),0)</f>
        <v>0</v>
      </c>
      <c r="BN93" s="123">
        <f>IF(I93&lt;&gt;0,IF($C$17="SI",((('Motore 2022_'!$B$47+'Motore 2022_'!$B$50+'Motore 2022_'!$B$53)/365)*$D$13),(('Motore 2022_'!$B$53/365)*$D$13)),0)</f>
        <v>0</v>
      </c>
      <c r="BO93" s="122">
        <f t="shared" si="77"/>
        <v>0</v>
      </c>
      <c r="BP93" s="124">
        <f t="shared" si="78"/>
        <v>0</v>
      </c>
    </row>
    <row r="94" spans="1:68" x14ac:dyDescent="0.3">
      <c r="A94" s="66" t="s">
        <v>185</v>
      </c>
      <c r="B94" s="51">
        <v>0</v>
      </c>
      <c r="C94" s="51">
        <v>0</v>
      </c>
      <c r="D94" s="51">
        <v>0</v>
      </c>
      <c r="E94" s="51">
        <f t="shared" si="44"/>
        <v>4</v>
      </c>
      <c r="F94" s="51">
        <f t="shared" si="45"/>
        <v>0</v>
      </c>
      <c r="G94" s="55" t="s">
        <v>8</v>
      </c>
      <c r="H94" s="63">
        <f t="shared" si="46"/>
        <v>0</v>
      </c>
      <c r="I94" s="63">
        <f t="shared" si="47"/>
        <v>0</v>
      </c>
      <c r="J94" s="64">
        <f t="shared" si="48"/>
        <v>0</v>
      </c>
      <c r="K94" s="65">
        <f t="shared" si="49"/>
        <v>0</v>
      </c>
      <c r="L94" s="65">
        <f t="shared" si="50"/>
        <v>0</v>
      </c>
      <c r="M94" s="65">
        <f t="shared" si="51"/>
        <v>0</v>
      </c>
      <c r="N94" s="107">
        <f>IF(L94&lt;'Motore 2023'!$H$28,Ripartizione!L94,'Motore 2023'!$H$28)</f>
        <v>0</v>
      </c>
      <c r="O94" s="107">
        <f>IF(M94&lt;'Motore 2022_'!$H$28,Ripartizione!M94,'Motore 2022_'!$H$28)</f>
        <v>0</v>
      </c>
      <c r="P94" s="107">
        <f t="shared" si="52"/>
        <v>0</v>
      </c>
      <c r="Q94" s="107">
        <f t="shared" si="53"/>
        <v>0</v>
      </c>
      <c r="R94" s="107">
        <f>ROUND(P94*'Motore 2023'!$E$28,2)</f>
        <v>0</v>
      </c>
      <c r="S94" s="107">
        <f>ROUND(Q94*'Motore 2022_'!$E$28,2)</f>
        <v>0</v>
      </c>
      <c r="T94" s="107">
        <f>IF((L94-N94)&lt;'Motore 2023'!$H$29,(L94-N94),'Motore 2023'!$H$29)</f>
        <v>0</v>
      </c>
      <c r="U94" s="107">
        <f>IF((M94-O94)&lt;'Motore 2022_'!$H$29,(M94-O94),'Motore 2022_'!$H$29)</f>
        <v>0</v>
      </c>
      <c r="V94" s="107">
        <f t="shared" si="54"/>
        <v>0</v>
      </c>
      <c r="W94" s="107">
        <f t="shared" si="55"/>
        <v>0</v>
      </c>
      <c r="X94" s="107">
        <f>ROUND(V94*'Motore 2023'!$E$29,2)</f>
        <v>0</v>
      </c>
      <c r="Y94" s="107">
        <f>ROUND(W94*'Motore 2022_'!$E$29,2)</f>
        <v>0</v>
      </c>
      <c r="Z94" s="107">
        <f>IF(L94-N94-T94&lt;'Motore 2023'!$H$30,(Ripartizione!L94-Ripartizione!N94-Ripartizione!T94),'Motore 2023'!$H$30)</f>
        <v>0</v>
      </c>
      <c r="AA94" s="107">
        <f>IF(M94-O94-U94&lt;'Motore 2022_'!$H$30,(Ripartizione!M94-Ripartizione!O94-Ripartizione!U94),'Motore 2022_'!$H$30)</f>
        <v>0</v>
      </c>
      <c r="AB94" s="107">
        <f t="shared" si="56"/>
        <v>0</v>
      </c>
      <c r="AC94" s="107">
        <f t="shared" si="57"/>
        <v>0</v>
      </c>
      <c r="AD94" s="107">
        <f>ROUND(AB94*'Motore 2023'!$E$30,2)</f>
        <v>0</v>
      </c>
      <c r="AE94" s="107">
        <f>ROUND(AC94*'Motore 2022_'!$E$30,2)</f>
        <v>0</v>
      </c>
      <c r="AF94" s="107">
        <f>IF((L94-N94-T94-Z94)&lt;'Motore 2023'!$H$31, (L94-N94-T94-Z94),'Motore 2023'!$H$31)</f>
        <v>0</v>
      </c>
      <c r="AG94" s="107">
        <f>IF((M94-O94-U94-AA94)&lt;'Motore 2022_'!$H$31, (M94-O94-U94-AA94),'Motore 2022_'!$H$31)</f>
        <v>0</v>
      </c>
      <c r="AH94" s="107">
        <f t="shared" si="58"/>
        <v>0</v>
      </c>
      <c r="AI94" s="107">
        <f t="shared" si="59"/>
        <v>0</v>
      </c>
      <c r="AJ94" s="107">
        <f>ROUND(AH94*'Motore 2023'!$E$31,2)</f>
        <v>0</v>
      </c>
      <c r="AK94" s="107">
        <f>ROUND(AI94*'Motore 2022_'!$E$31,2)</f>
        <v>0</v>
      </c>
      <c r="AL94" s="107">
        <f t="shared" si="60"/>
        <v>0</v>
      </c>
      <c r="AM94" s="107">
        <f t="shared" si="61"/>
        <v>0</v>
      </c>
      <c r="AN94" s="107">
        <f t="shared" si="62"/>
        <v>0</v>
      </c>
      <c r="AO94" s="107">
        <f t="shared" si="63"/>
        <v>0</v>
      </c>
      <c r="AP94" s="107">
        <f>ROUND(AN94*'Motore 2023'!$E$32,2)</f>
        <v>0</v>
      </c>
      <c r="AQ94" s="107">
        <f>ROUND(AO94*'Motore 2022_'!$E$32,2)</f>
        <v>0</v>
      </c>
      <c r="AR94" s="118">
        <f t="shared" si="64"/>
        <v>0</v>
      </c>
      <c r="AS94" s="119">
        <f t="shared" si="65"/>
        <v>0</v>
      </c>
      <c r="AT94" s="119">
        <f t="shared" si="66"/>
        <v>0</v>
      </c>
      <c r="AU94" s="119">
        <f t="shared" si="67"/>
        <v>0</v>
      </c>
      <c r="AV94" s="119">
        <f t="shared" si="68"/>
        <v>0</v>
      </c>
      <c r="AW94" s="119">
        <f t="shared" si="69"/>
        <v>0</v>
      </c>
      <c r="AX94" s="119">
        <f t="shared" si="70"/>
        <v>0</v>
      </c>
      <c r="AY94" s="119">
        <f>IF($C$17="SI",((C94*'Motore 2023'!$B$35) + (D94*'Motore 2022_'!$B$35)),0)</f>
        <v>0</v>
      </c>
      <c r="AZ94" s="119">
        <f t="shared" si="71"/>
        <v>0</v>
      </c>
      <c r="BA94" s="120">
        <f>IF($C$17="SI",(((C94*'Motore 2023'!$B$38))+((D94*'Motore 2022_'!$B$38))),0)</f>
        <v>0</v>
      </c>
      <c r="BB94" s="119">
        <f t="shared" si="72"/>
        <v>0</v>
      </c>
      <c r="BC94" s="121">
        <f t="shared" si="73"/>
        <v>0</v>
      </c>
      <c r="BD94" s="122">
        <f t="shared" si="74"/>
        <v>0</v>
      </c>
      <c r="BE94" s="122">
        <f>IF($C$17="SI",(C94*3*('Motore 2023'!$B$41+'Motore 2023'!$B$42+'Motore 2023'!$B$43+'Motore 2023'!$B$44)),(C94*1*('Motore 2023'!$B$41+'Motore 2023'!$B$42+'Motore 2023'!$B$43+'Motore 2023'!$B$44)))</f>
        <v>0</v>
      </c>
      <c r="BF94" s="122">
        <f>IF($C$17="SI",(D94*3*('Motore 2022_'!$B$41+'Motore 2022_'!$B$42+'Motore 2022_'!$B$43+'Motore 2022_'!$B$44)),(D94*1*('Motore 2022_'!$B$41+'Motore 2022_'!$B$42+'Motore 2022_'!$B$43+'Motore 2022_'!$B$44)))</f>
        <v>0</v>
      </c>
      <c r="BG94" s="122">
        <f>IF($C$17="SI",(C94*3*('Motore 2023'!$B$41+'Motore 2023'!$B$42+'Motore 2023'!$B$43+'Motore 2023'!$B$44))+((C94*3*('Motore 2023'!$B$41+'Motore 2023'!$B$42+'Motore 2023'!$B$43+'Motore 2023'!$B$44))*10%),(C94*1*('Motore 2023'!$B$41+'Motore 2023'!$B$42+'Motore 2023'!$B$43+'Motore 2023'!$B$44))+((C94*1*('Motore 2023'!$B$41+'Motore 2023'!$B$42+'Motore 2023'!$B$43+'Motore 2023'!$B$44))*10%))</f>
        <v>0</v>
      </c>
      <c r="BH94" s="122">
        <f>IF($C$17="SI",(D94*3*('Motore 2022_'!$B$41+'Motore 2022_'!$B$42+'Motore 2022_'!$D$43+'Motore 2022_'!$B$44))+((D94*3*('Motore 2022_'!$B$41+'Motore 2022_'!$B$42+'Motore 2022_'!$D$43+'Motore 2022_'!$B$44))*10%),(D94*1*('Motore 2022_'!$B$41+'Motore 2022_'!$B$42+'Motore 2022_'!$D$43+'Motore 2022_'!$B$44))+((D94*1*('Motore 2022_'!$B$41+'Motore 2022_'!$B$42+'Motore 2022_'!$D$43+'Motore 2022_'!$B$44))*10%))</f>
        <v>0</v>
      </c>
      <c r="BI94" s="122">
        <f t="shared" si="75"/>
        <v>0</v>
      </c>
      <c r="BJ94" s="123">
        <f t="shared" si="76"/>
        <v>0</v>
      </c>
      <c r="BK94" s="123">
        <f>IF(I94&lt;&gt;0,IF($C$17="SI",((('Motore 2023'!$B$47+'Motore 2023'!$B$50+'Motore 2023'!$B$53)/365)*$D$14)+(((('Motore 2023'!$B$47+'Motore 2023'!$B$50+'Motore 2022_'!$B$53)/365)*$D$14)*10%),(('Motore 2023'!$B$53/365)*$D$14)+(('Motore 2023'!$B$53/365)*$D$14)*10%),0)</f>
        <v>0</v>
      </c>
      <c r="BL94" s="123">
        <f>IF(I94&lt;&gt;0,IF($C$17="SI",((('Motore 2022_'!$B$47+'Motore 2022_'!$B$50+'Motore 2022_'!$B$53)/365)*$D$13)+(((('Motore 2022_'!$B$47+'Motore 2022_'!$B$50+'Motore 2022_'!$B$53)/365)*$D$13)*10%),(('Motore 2022_'!$B$53/365)*$D$13)+(('Motore 2022_'!$B$53/365)*$D$13)*10%),0)</f>
        <v>0</v>
      </c>
      <c r="BM94" s="123">
        <f>IF(I94&lt;&gt;0,IF($C$17="SI",((('Motore 2023'!$B$47+'Motore 2023'!$B$50+'Motore 2023'!$B$53)/365)*$D$14),(('Motore 2023'!$B$53/365)*$D$14)),0)</f>
        <v>0</v>
      </c>
      <c r="BN94" s="123">
        <f>IF(I94&lt;&gt;0,IF($C$17="SI",((('Motore 2022_'!$B$47+'Motore 2022_'!$B$50+'Motore 2022_'!$B$53)/365)*$D$13),(('Motore 2022_'!$B$53/365)*$D$13)),0)</f>
        <v>0</v>
      </c>
      <c r="BO94" s="122">
        <f t="shared" si="77"/>
        <v>0</v>
      </c>
      <c r="BP94" s="124">
        <f t="shared" si="78"/>
        <v>0</v>
      </c>
    </row>
    <row r="95" spans="1:68" x14ac:dyDescent="0.3">
      <c r="A95" s="66" t="s">
        <v>186</v>
      </c>
      <c r="B95" s="51">
        <v>0</v>
      </c>
      <c r="C95" s="51">
        <v>0</v>
      </c>
      <c r="D95" s="51">
        <v>0</v>
      </c>
      <c r="E95" s="51">
        <f t="shared" si="44"/>
        <v>4</v>
      </c>
      <c r="F95" s="51">
        <f t="shared" si="45"/>
        <v>0</v>
      </c>
      <c r="G95" s="55" t="s">
        <v>8</v>
      </c>
      <c r="H95" s="63">
        <f t="shared" si="46"/>
        <v>0</v>
      </c>
      <c r="I95" s="63">
        <f t="shared" si="47"/>
        <v>0</v>
      </c>
      <c r="J95" s="64">
        <f t="shared" si="48"/>
        <v>0</v>
      </c>
      <c r="K95" s="65">
        <f t="shared" si="49"/>
        <v>0</v>
      </c>
      <c r="L95" s="65">
        <f t="shared" si="50"/>
        <v>0</v>
      </c>
      <c r="M95" s="65">
        <f t="shared" si="51"/>
        <v>0</v>
      </c>
      <c r="N95" s="107">
        <f>IF(L95&lt;'Motore 2023'!$H$28,Ripartizione!L95,'Motore 2023'!$H$28)</f>
        <v>0</v>
      </c>
      <c r="O95" s="107">
        <f>IF(M95&lt;'Motore 2022_'!$H$28,Ripartizione!M95,'Motore 2022_'!$H$28)</f>
        <v>0</v>
      </c>
      <c r="P95" s="107">
        <f t="shared" si="52"/>
        <v>0</v>
      </c>
      <c r="Q95" s="107">
        <f t="shared" si="53"/>
        <v>0</v>
      </c>
      <c r="R95" s="107">
        <f>ROUND(P95*'Motore 2023'!$E$28,2)</f>
        <v>0</v>
      </c>
      <c r="S95" s="107">
        <f>ROUND(Q95*'Motore 2022_'!$E$28,2)</f>
        <v>0</v>
      </c>
      <c r="T95" s="107">
        <f>IF((L95-N95)&lt;'Motore 2023'!$H$29,(L95-N95),'Motore 2023'!$H$29)</f>
        <v>0</v>
      </c>
      <c r="U95" s="107">
        <f>IF((M95-O95)&lt;'Motore 2022_'!$H$29,(M95-O95),'Motore 2022_'!$H$29)</f>
        <v>0</v>
      </c>
      <c r="V95" s="107">
        <f t="shared" si="54"/>
        <v>0</v>
      </c>
      <c r="W95" s="107">
        <f t="shared" si="55"/>
        <v>0</v>
      </c>
      <c r="X95" s="107">
        <f>ROUND(V95*'Motore 2023'!$E$29,2)</f>
        <v>0</v>
      </c>
      <c r="Y95" s="107">
        <f>ROUND(W95*'Motore 2022_'!$E$29,2)</f>
        <v>0</v>
      </c>
      <c r="Z95" s="107">
        <f>IF(L95-N95-T95&lt;'Motore 2023'!$H$30,(Ripartizione!L95-Ripartizione!N95-Ripartizione!T95),'Motore 2023'!$H$30)</f>
        <v>0</v>
      </c>
      <c r="AA95" s="107">
        <f>IF(M95-O95-U95&lt;'Motore 2022_'!$H$30,(Ripartizione!M95-Ripartizione!O95-Ripartizione!U95),'Motore 2022_'!$H$30)</f>
        <v>0</v>
      </c>
      <c r="AB95" s="107">
        <f t="shared" si="56"/>
        <v>0</v>
      </c>
      <c r="AC95" s="107">
        <f t="shared" si="57"/>
        <v>0</v>
      </c>
      <c r="AD95" s="107">
        <f>ROUND(AB95*'Motore 2023'!$E$30,2)</f>
        <v>0</v>
      </c>
      <c r="AE95" s="107">
        <f>ROUND(AC95*'Motore 2022_'!$E$30,2)</f>
        <v>0</v>
      </c>
      <c r="AF95" s="107">
        <f>IF((L95-N95-T95-Z95)&lt;'Motore 2023'!$H$31, (L95-N95-T95-Z95),'Motore 2023'!$H$31)</f>
        <v>0</v>
      </c>
      <c r="AG95" s="107">
        <f>IF((M95-O95-U95-AA95)&lt;'Motore 2022_'!$H$31, (M95-O95-U95-AA95),'Motore 2022_'!$H$31)</f>
        <v>0</v>
      </c>
      <c r="AH95" s="107">
        <f t="shared" si="58"/>
        <v>0</v>
      </c>
      <c r="AI95" s="107">
        <f t="shared" si="59"/>
        <v>0</v>
      </c>
      <c r="AJ95" s="107">
        <f>ROUND(AH95*'Motore 2023'!$E$31,2)</f>
        <v>0</v>
      </c>
      <c r="AK95" s="107">
        <f>ROUND(AI95*'Motore 2022_'!$E$31,2)</f>
        <v>0</v>
      </c>
      <c r="AL95" s="107">
        <f t="shared" si="60"/>
        <v>0</v>
      </c>
      <c r="AM95" s="107">
        <f t="shared" si="61"/>
        <v>0</v>
      </c>
      <c r="AN95" s="107">
        <f t="shared" si="62"/>
        <v>0</v>
      </c>
      <c r="AO95" s="107">
        <f t="shared" si="63"/>
        <v>0</v>
      </c>
      <c r="AP95" s="107">
        <f>ROUND(AN95*'Motore 2023'!$E$32,2)</f>
        <v>0</v>
      </c>
      <c r="AQ95" s="107">
        <f>ROUND(AO95*'Motore 2022_'!$E$32,2)</f>
        <v>0</v>
      </c>
      <c r="AR95" s="118">
        <f t="shared" si="64"/>
        <v>0</v>
      </c>
      <c r="AS95" s="119">
        <f t="shared" si="65"/>
        <v>0</v>
      </c>
      <c r="AT95" s="119">
        <f t="shared" si="66"/>
        <v>0</v>
      </c>
      <c r="AU95" s="119">
        <f t="shared" si="67"/>
        <v>0</v>
      </c>
      <c r="AV95" s="119">
        <f t="shared" si="68"/>
        <v>0</v>
      </c>
      <c r="AW95" s="119">
        <f t="shared" si="69"/>
        <v>0</v>
      </c>
      <c r="AX95" s="119">
        <f t="shared" si="70"/>
        <v>0</v>
      </c>
      <c r="AY95" s="119">
        <f>IF($C$17="SI",((C95*'Motore 2023'!$B$35) + (D95*'Motore 2022_'!$B$35)),0)</f>
        <v>0</v>
      </c>
      <c r="AZ95" s="119">
        <f t="shared" si="71"/>
        <v>0</v>
      </c>
      <c r="BA95" s="120">
        <f>IF($C$17="SI",(((C95*'Motore 2023'!$B$38))+((D95*'Motore 2022_'!$B$38))),0)</f>
        <v>0</v>
      </c>
      <c r="BB95" s="119">
        <f t="shared" si="72"/>
        <v>0</v>
      </c>
      <c r="BC95" s="121">
        <f t="shared" si="73"/>
        <v>0</v>
      </c>
      <c r="BD95" s="122">
        <f t="shared" si="74"/>
        <v>0</v>
      </c>
      <c r="BE95" s="122">
        <f>IF($C$17="SI",(C95*3*('Motore 2023'!$B$41+'Motore 2023'!$B$42+'Motore 2023'!$B$43+'Motore 2023'!$B$44)),(C95*1*('Motore 2023'!$B$41+'Motore 2023'!$B$42+'Motore 2023'!$B$43+'Motore 2023'!$B$44)))</f>
        <v>0</v>
      </c>
      <c r="BF95" s="122">
        <f>IF($C$17="SI",(D95*3*('Motore 2022_'!$B$41+'Motore 2022_'!$B$42+'Motore 2022_'!$B$43+'Motore 2022_'!$B$44)),(D95*1*('Motore 2022_'!$B$41+'Motore 2022_'!$B$42+'Motore 2022_'!$B$43+'Motore 2022_'!$B$44)))</f>
        <v>0</v>
      </c>
      <c r="BG95" s="122">
        <f>IF($C$17="SI",(C95*3*('Motore 2023'!$B$41+'Motore 2023'!$B$42+'Motore 2023'!$B$43+'Motore 2023'!$B$44))+((C95*3*('Motore 2023'!$B$41+'Motore 2023'!$B$42+'Motore 2023'!$B$43+'Motore 2023'!$B$44))*10%),(C95*1*('Motore 2023'!$B$41+'Motore 2023'!$B$42+'Motore 2023'!$B$43+'Motore 2023'!$B$44))+((C95*1*('Motore 2023'!$B$41+'Motore 2023'!$B$42+'Motore 2023'!$B$43+'Motore 2023'!$B$44))*10%))</f>
        <v>0</v>
      </c>
      <c r="BH95" s="122">
        <f>IF($C$17="SI",(D95*3*('Motore 2022_'!$B$41+'Motore 2022_'!$B$42+'Motore 2022_'!$D$43+'Motore 2022_'!$B$44))+((D95*3*('Motore 2022_'!$B$41+'Motore 2022_'!$B$42+'Motore 2022_'!$D$43+'Motore 2022_'!$B$44))*10%),(D95*1*('Motore 2022_'!$B$41+'Motore 2022_'!$B$42+'Motore 2022_'!$D$43+'Motore 2022_'!$B$44))+((D95*1*('Motore 2022_'!$B$41+'Motore 2022_'!$B$42+'Motore 2022_'!$D$43+'Motore 2022_'!$B$44))*10%))</f>
        <v>0</v>
      </c>
      <c r="BI95" s="122">
        <f t="shared" si="75"/>
        <v>0</v>
      </c>
      <c r="BJ95" s="123">
        <f t="shared" si="76"/>
        <v>0</v>
      </c>
      <c r="BK95" s="123">
        <f>IF(I95&lt;&gt;0,IF($C$17="SI",((('Motore 2023'!$B$47+'Motore 2023'!$B$50+'Motore 2023'!$B$53)/365)*$D$14)+(((('Motore 2023'!$B$47+'Motore 2023'!$B$50+'Motore 2022_'!$B$53)/365)*$D$14)*10%),(('Motore 2023'!$B$53/365)*$D$14)+(('Motore 2023'!$B$53/365)*$D$14)*10%),0)</f>
        <v>0</v>
      </c>
      <c r="BL95" s="123">
        <f>IF(I95&lt;&gt;0,IF($C$17="SI",((('Motore 2022_'!$B$47+'Motore 2022_'!$B$50+'Motore 2022_'!$B$53)/365)*$D$13)+(((('Motore 2022_'!$B$47+'Motore 2022_'!$B$50+'Motore 2022_'!$B$53)/365)*$D$13)*10%),(('Motore 2022_'!$B$53/365)*$D$13)+(('Motore 2022_'!$B$53/365)*$D$13)*10%),0)</f>
        <v>0</v>
      </c>
      <c r="BM95" s="123">
        <f>IF(I95&lt;&gt;0,IF($C$17="SI",((('Motore 2023'!$B$47+'Motore 2023'!$B$50+'Motore 2023'!$B$53)/365)*$D$14),(('Motore 2023'!$B$53/365)*$D$14)),0)</f>
        <v>0</v>
      </c>
      <c r="BN95" s="123">
        <f>IF(I95&lt;&gt;0,IF($C$17="SI",((('Motore 2022_'!$B$47+'Motore 2022_'!$B$50+'Motore 2022_'!$B$53)/365)*$D$13),(('Motore 2022_'!$B$53/365)*$D$13)),0)</f>
        <v>0</v>
      </c>
      <c r="BO95" s="122">
        <f t="shared" si="77"/>
        <v>0</v>
      </c>
      <c r="BP95" s="124">
        <f t="shared" si="78"/>
        <v>0</v>
      </c>
    </row>
    <row r="96" spans="1:68" x14ac:dyDescent="0.3">
      <c r="A96" s="66" t="s">
        <v>187</v>
      </c>
      <c r="B96" s="51">
        <v>0</v>
      </c>
      <c r="C96" s="51">
        <v>0</v>
      </c>
      <c r="D96" s="51">
        <v>0</v>
      </c>
      <c r="E96" s="51">
        <f t="shared" si="44"/>
        <v>4</v>
      </c>
      <c r="F96" s="51">
        <f t="shared" si="45"/>
        <v>0</v>
      </c>
      <c r="G96" s="55" t="s">
        <v>8</v>
      </c>
      <c r="H96" s="63">
        <f t="shared" si="46"/>
        <v>0</v>
      </c>
      <c r="I96" s="63">
        <f t="shared" si="47"/>
        <v>0</v>
      </c>
      <c r="J96" s="64">
        <f t="shared" si="48"/>
        <v>0</v>
      </c>
      <c r="K96" s="65">
        <f t="shared" si="49"/>
        <v>0</v>
      </c>
      <c r="L96" s="65">
        <f t="shared" si="50"/>
        <v>0</v>
      </c>
      <c r="M96" s="65">
        <f t="shared" si="51"/>
        <v>0</v>
      </c>
      <c r="N96" s="107">
        <f>IF(L96&lt;'Motore 2023'!$H$28,Ripartizione!L96,'Motore 2023'!$H$28)</f>
        <v>0</v>
      </c>
      <c r="O96" s="107">
        <f>IF(M96&lt;'Motore 2022_'!$H$28,Ripartizione!M96,'Motore 2022_'!$H$28)</f>
        <v>0</v>
      </c>
      <c r="P96" s="107">
        <f t="shared" si="52"/>
        <v>0</v>
      </c>
      <c r="Q96" s="107">
        <f t="shared" si="53"/>
        <v>0</v>
      </c>
      <c r="R96" s="107">
        <f>ROUND(P96*'Motore 2023'!$E$28,2)</f>
        <v>0</v>
      </c>
      <c r="S96" s="107">
        <f>ROUND(Q96*'Motore 2022_'!$E$28,2)</f>
        <v>0</v>
      </c>
      <c r="T96" s="107">
        <f>IF((L96-N96)&lt;'Motore 2023'!$H$29,(L96-N96),'Motore 2023'!$H$29)</f>
        <v>0</v>
      </c>
      <c r="U96" s="107">
        <f>IF((M96-O96)&lt;'Motore 2022_'!$H$29,(M96-O96),'Motore 2022_'!$H$29)</f>
        <v>0</v>
      </c>
      <c r="V96" s="107">
        <f t="shared" si="54"/>
        <v>0</v>
      </c>
      <c r="W96" s="107">
        <f t="shared" si="55"/>
        <v>0</v>
      </c>
      <c r="X96" s="107">
        <f>ROUND(V96*'Motore 2023'!$E$29,2)</f>
        <v>0</v>
      </c>
      <c r="Y96" s="107">
        <f>ROUND(W96*'Motore 2022_'!$E$29,2)</f>
        <v>0</v>
      </c>
      <c r="Z96" s="107">
        <f>IF(L96-N96-T96&lt;'Motore 2023'!$H$30,(Ripartizione!L96-Ripartizione!N96-Ripartizione!T96),'Motore 2023'!$H$30)</f>
        <v>0</v>
      </c>
      <c r="AA96" s="107">
        <f>IF(M96-O96-U96&lt;'Motore 2022_'!$H$30,(Ripartizione!M96-Ripartizione!O96-Ripartizione!U96),'Motore 2022_'!$H$30)</f>
        <v>0</v>
      </c>
      <c r="AB96" s="107">
        <f t="shared" si="56"/>
        <v>0</v>
      </c>
      <c r="AC96" s="107">
        <f t="shared" si="57"/>
        <v>0</v>
      </c>
      <c r="AD96" s="107">
        <f>ROUND(AB96*'Motore 2023'!$E$30,2)</f>
        <v>0</v>
      </c>
      <c r="AE96" s="107">
        <f>ROUND(AC96*'Motore 2022_'!$E$30,2)</f>
        <v>0</v>
      </c>
      <c r="AF96" s="107">
        <f>IF((L96-N96-T96-Z96)&lt;'Motore 2023'!$H$31, (L96-N96-T96-Z96),'Motore 2023'!$H$31)</f>
        <v>0</v>
      </c>
      <c r="AG96" s="107">
        <f>IF((M96-O96-U96-AA96)&lt;'Motore 2022_'!$H$31, (M96-O96-U96-AA96),'Motore 2022_'!$H$31)</f>
        <v>0</v>
      </c>
      <c r="AH96" s="107">
        <f t="shared" si="58"/>
        <v>0</v>
      </c>
      <c r="AI96" s="107">
        <f t="shared" si="59"/>
        <v>0</v>
      </c>
      <c r="AJ96" s="107">
        <f>ROUND(AH96*'Motore 2023'!$E$31,2)</f>
        <v>0</v>
      </c>
      <c r="AK96" s="107">
        <f>ROUND(AI96*'Motore 2022_'!$E$31,2)</f>
        <v>0</v>
      </c>
      <c r="AL96" s="107">
        <f t="shared" si="60"/>
        <v>0</v>
      </c>
      <c r="AM96" s="107">
        <f t="shared" si="61"/>
        <v>0</v>
      </c>
      <c r="AN96" s="107">
        <f t="shared" si="62"/>
        <v>0</v>
      </c>
      <c r="AO96" s="107">
        <f t="shared" si="63"/>
        <v>0</v>
      </c>
      <c r="AP96" s="107">
        <f>ROUND(AN96*'Motore 2023'!$E$32,2)</f>
        <v>0</v>
      </c>
      <c r="AQ96" s="107">
        <f>ROUND(AO96*'Motore 2022_'!$E$32,2)</f>
        <v>0</v>
      </c>
      <c r="AR96" s="118">
        <f t="shared" si="64"/>
        <v>0</v>
      </c>
      <c r="AS96" s="119">
        <f t="shared" si="65"/>
        <v>0</v>
      </c>
      <c r="AT96" s="119">
        <f t="shared" si="66"/>
        <v>0</v>
      </c>
      <c r="AU96" s="119">
        <f t="shared" si="67"/>
        <v>0</v>
      </c>
      <c r="AV96" s="119">
        <f t="shared" si="68"/>
        <v>0</v>
      </c>
      <c r="AW96" s="119">
        <f t="shared" si="69"/>
        <v>0</v>
      </c>
      <c r="AX96" s="119">
        <f t="shared" si="70"/>
        <v>0</v>
      </c>
      <c r="AY96" s="119">
        <f>IF($C$17="SI",((C96*'Motore 2023'!$B$35) + (D96*'Motore 2022_'!$B$35)),0)</f>
        <v>0</v>
      </c>
      <c r="AZ96" s="119">
        <f t="shared" si="71"/>
        <v>0</v>
      </c>
      <c r="BA96" s="120">
        <f>IF($C$17="SI",(((C96*'Motore 2023'!$B$38))+((D96*'Motore 2022_'!$B$38))),0)</f>
        <v>0</v>
      </c>
      <c r="BB96" s="119">
        <f t="shared" si="72"/>
        <v>0</v>
      </c>
      <c r="BC96" s="121">
        <f t="shared" si="73"/>
        <v>0</v>
      </c>
      <c r="BD96" s="122">
        <f t="shared" si="74"/>
        <v>0</v>
      </c>
      <c r="BE96" s="122">
        <f>IF($C$17="SI",(C96*3*('Motore 2023'!$B$41+'Motore 2023'!$B$42+'Motore 2023'!$B$43+'Motore 2023'!$B$44)),(C96*1*('Motore 2023'!$B$41+'Motore 2023'!$B$42+'Motore 2023'!$B$43+'Motore 2023'!$B$44)))</f>
        <v>0</v>
      </c>
      <c r="BF96" s="122">
        <f>IF($C$17="SI",(D96*3*('Motore 2022_'!$B$41+'Motore 2022_'!$B$42+'Motore 2022_'!$B$43+'Motore 2022_'!$B$44)),(D96*1*('Motore 2022_'!$B$41+'Motore 2022_'!$B$42+'Motore 2022_'!$B$43+'Motore 2022_'!$B$44)))</f>
        <v>0</v>
      </c>
      <c r="BG96" s="122">
        <f>IF($C$17="SI",(C96*3*('Motore 2023'!$B$41+'Motore 2023'!$B$42+'Motore 2023'!$B$43+'Motore 2023'!$B$44))+((C96*3*('Motore 2023'!$B$41+'Motore 2023'!$B$42+'Motore 2023'!$B$43+'Motore 2023'!$B$44))*10%),(C96*1*('Motore 2023'!$B$41+'Motore 2023'!$B$42+'Motore 2023'!$B$43+'Motore 2023'!$B$44))+((C96*1*('Motore 2023'!$B$41+'Motore 2023'!$B$42+'Motore 2023'!$B$43+'Motore 2023'!$B$44))*10%))</f>
        <v>0</v>
      </c>
      <c r="BH96" s="122">
        <f>IF($C$17="SI",(D96*3*('Motore 2022_'!$B$41+'Motore 2022_'!$B$42+'Motore 2022_'!$D$43+'Motore 2022_'!$B$44))+((D96*3*('Motore 2022_'!$B$41+'Motore 2022_'!$B$42+'Motore 2022_'!$D$43+'Motore 2022_'!$B$44))*10%),(D96*1*('Motore 2022_'!$B$41+'Motore 2022_'!$B$42+'Motore 2022_'!$D$43+'Motore 2022_'!$B$44))+((D96*1*('Motore 2022_'!$B$41+'Motore 2022_'!$B$42+'Motore 2022_'!$D$43+'Motore 2022_'!$B$44))*10%))</f>
        <v>0</v>
      </c>
      <c r="BI96" s="122">
        <f t="shared" si="75"/>
        <v>0</v>
      </c>
      <c r="BJ96" s="123">
        <f t="shared" si="76"/>
        <v>0</v>
      </c>
      <c r="BK96" s="123">
        <f>IF(I96&lt;&gt;0,IF($C$17="SI",((('Motore 2023'!$B$47+'Motore 2023'!$B$50+'Motore 2023'!$B$53)/365)*$D$14)+(((('Motore 2023'!$B$47+'Motore 2023'!$B$50+'Motore 2022_'!$B$53)/365)*$D$14)*10%),(('Motore 2023'!$B$53/365)*$D$14)+(('Motore 2023'!$B$53/365)*$D$14)*10%),0)</f>
        <v>0</v>
      </c>
      <c r="BL96" s="123">
        <f>IF(I96&lt;&gt;0,IF($C$17="SI",((('Motore 2022_'!$B$47+'Motore 2022_'!$B$50+'Motore 2022_'!$B$53)/365)*$D$13)+(((('Motore 2022_'!$B$47+'Motore 2022_'!$B$50+'Motore 2022_'!$B$53)/365)*$D$13)*10%),(('Motore 2022_'!$B$53/365)*$D$13)+(('Motore 2022_'!$B$53/365)*$D$13)*10%),0)</f>
        <v>0</v>
      </c>
      <c r="BM96" s="123">
        <f>IF(I96&lt;&gt;0,IF($C$17="SI",((('Motore 2023'!$B$47+'Motore 2023'!$B$50+'Motore 2023'!$B$53)/365)*$D$14),(('Motore 2023'!$B$53/365)*$D$14)),0)</f>
        <v>0</v>
      </c>
      <c r="BN96" s="123">
        <f>IF(I96&lt;&gt;0,IF($C$17="SI",((('Motore 2022_'!$B$47+'Motore 2022_'!$B$50+'Motore 2022_'!$B$53)/365)*$D$13),(('Motore 2022_'!$B$53/365)*$D$13)),0)</f>
        <v>0</v>
      </c>
      <c r="BO96" s="122">
        <f t="shared" si="77"/>
        <v>0</v>
      </c>
      <c r="BP96" s="124">
        <f t="shared" si="78"/>
        <v>0</v>
      </c>
    </row>
    <row r="97" spans="1:68" x14ac:dyDescent="0.3">
      <c r="A97" s="66" t="s">
        <v>188</v>
      </c>
      <c r="B97" s="51">
        <v>0</v>
      </c>
      <c r="C97" s="51">
        <v>0</v>
      </c>
      <c r="D97" s="51">
        <v>0</v>
      </c>
      <c r="E97" s="51">
        <f t="shared" si="44"/>
        <v>4</v>
      </c>
      <c r="F97" s="51">
        <f t="shared" si="45"/>
        <v>0</v>
      </c>
      <c r="G97" s="55" t="s">
        <v>8</v>
      </c>
      <c r="H97" s="63">
        <f t="shared" si="46"/>
        <v>0</v>
      </c>
      <c r="I97" s="63">
        <f t="shared" si="47"/>
        <v>0</v>
      </c>
      <c r="J97" s="64">
        <f t="shared" si="48"/>
        <v>0</v>
      </c>
      <c r="K97" s="65">
        <f t="shared" si="49"/>
        <v>0</v>
      </c>
      <c r="L97" s="65">
        <f t="shared" si="50"/>
        <v>0</v>
      </c>
      <c r="M97" s="65">
        <f t="shared" si="51"/>
        <v>0</v>
      </c>
      <c r="N97" s="107">
        <f>IF(L97&lt;'Motore 2023'!$H$28,Ripartizione!L97,'Motore 2023'!$H$28)</f>
        <v>0</v>
      </c>
      <c r="O97" s="107">
        <f>IF(M97&lt;'Motore 2022_'!$H$28,Ripartizione!M97,'Motore 2022_'!$H$28)</f>
        <v>0</v>
      </c>
      <c r="P97" s="107">
        <f t="shared" si="52"/>
        <v>0</v>
      </c>
      <c r="Q97" s="107">
        <f t="shared" si="53"/>
        <v>0</v>
      </c>
      <c r="R97" s="107">
        <f>ROUND(P97*'Motore 2023'!$E$28,2)</f>
        <v>0</v>
      </c>
      <c r="S97" s="107">
        <f>ROUND(Q97*'Motore 2022_'!$E$28,2)</f>
        <v>0</v>
      </c>
      <c r="T97" s="107">
        <f>IF((L97-N97)&lt;'Motore 2023'!$H$29,(L97-N97),'Motore 2023'!$H$29)</f>
        <v>0</v>
      </c>
      <c r="U97" s="107">
        <f>IF((M97-O97)&lt;'Motore 2022_'!$H$29,(M97-O97),'Motore 2022_'!$H$29)</f>
        <v>0</v>
      </c>
      <c r="V97" s="107">
        <f t="shared" si="54"/>
        <v>0</v>
      </c>
      <c r="W97" s="107">
        <f t="shared" si="55"/>
        <v>0</v>
      </c>
      <c r="X97" s="107">
        <f>ROUND(V97*'Motore 2023'!$E$29,2)</f>
        <v>0</v>
      </c>
      <c r="Y97" s="107">
        <f>ROUND(W97*'Motore 2022_'!$E$29,2)</f>
        <v>0</v>
      </c>
      <c r="Z97" s="107">
        <f>IF(L97-N97-T97&lt;'Motore 2023'!$H$30,(Ripartizione!L97-Ripartizione!N97-Ripartizione!T97),'Motore 2023'!$H$30)</f>
        <v>0</v>
      </c>
      <c r="AA97" s="107">
        <f>IF(M97-O97-U97&lt;'Motore 2022_'!$H$30,(Ripartizione!M97-Ripartizione!O97-Ripartizione!U97),'Motore 2022_'!$H$30)</f>
        <v>0</v>
      </c>
      <c r="AB97" s="107">
        <f t="shared" si="56"/>
        <v>0</v>
      </c>
      <c r="AC97" s="107">
        <f t="shared" si="57"/>
        <v>0</v>
      </c>
      <c r="AD97" s="107">
        <f>ROUND(AB97*'Motore 2023'!$E$30,2)</f>
        <v>0</v>
      </c>
      <c r="AE97" s="107">
        <f>ROUND(AC97*'Motore 2022_'!$E$30,2)</f>
        <v>0</v>
      </c>
      <c r="AF97" s="107">
        <f>IF((L97-N97-T97-Z97)&lt;'Motore 2023'!$H$31, (L97-N97-T97-Z97),'Motore 2023'!$H$31)</f>
        <v>0</v>
      </c>
      <c r="AG97" s="107">
        <f>IF((M97-O97-U97-AA97)&lt;'Motore 2022_'!$H$31, (M97-O97-U97-AA97),'Motore 2022_'!$H$31)</f>
        <v>0</v>
      </c>
      <c r="AH97" s="107">
        <f t="shared" si="58"/>
        <v>0</v>
      </c>
      <c r="AI97" s="107">
        <f t="shared" si="59"/>
        <v>0</v>
      </c>
      <c r="AJ97" s="107">
        <f>ROUND(AH97*'Motore 2023'!$E$31,2)</f>
        <v>0</v>
      </c>
      <c r="AK97" s="107">
        <f>ROUND(AI97*'Motore 2022_'!$E$31,2)</f>
        <v>0</v>
      </c>
      <c r="AL97" s="107">
        <f t="shared" si="60"/>
        <v>0</v>
      </c>
      <c r="AM97" s="107">
        <f t="shared" si="61"/>
        <v>0</v>
      </c>
      <c r="AN97" s="107">
        <f t="shared" si="62"/>
        <v>0</v>
      </c>
      <c r="AO97" s="107">
        <f t="shared" si="63"/>
        <v>0</v>
      </c>
      <c r="AP97" s="107">
        <f>ROUND(AN97*'Motore 2023'!$E$32,2)</f>
        <v>0</v>
      </c>
      <c r="AQ97" s="107">
        <f>ROUND(AO97*'Motore 2022_'!$E$32,2)</f>
        <v>0</v>
      </c>
      <c r="AR97" s="118">
        <f t="shared" si="64"/>
        <v>0</v>
      </c>
      <c r="AS97" s="119">
        <f t="shared" si="65"/>
        <v>0</v>
      </c>
      <c r="AT97" s="119">
        <f t="shared" si="66"/>
        <v>0</v>
      </c>
      <c r="AU97" s="119">
        <f t="shared" si="67"/>
        <v>0</v>
      </c>
      <c r="AV97" s="119">
        <f t="shared" si="68"/>
        <v>0</v>
      </c>
      <c r="AW97" s="119">
        <f t="shared" si="69"/>
        <v>0</v>
      </c>
      <c r="AX97" s="119">
        <f t="shared" si="70"/>
        <v>0</v>
      </c>
      <c r="AY97" s="119">
        <f>IF($C$17="SI",((C97*'Motore 2023'!$B$35) + (D97*'Motore 2022_'!$B$35)),0)</f>
        <v>0</v>
      </c>
      <c r="AZ97" s="119">
        <f t="shared" si="71"/>
        <v>0</v>
      </c>
      <c r="BA97" s="120">
        <f>IF($C$17="SI",(((C97*'Motore 2023'!$B$38))+((D97*'Motore 2022_'!$B$38))),0)</f>
        <v>0</v>
      </c>
      <c r="BB97" s="119">
        <f t="shared" si="72"/>
        <v>0</v>
      </c>
      <c r="BC97" s="121">
        <f t="shared" si="73"/>
        <v>0</v>
      </c>
      <c r="BD97" s="122">
        <f t="shared" si="74"/>
        <v>0</v>
      </c>
      <c r="BE97" s="122">
        <f>IF($C$17="SI",(C97*3*('Motore 2023'!$B$41+'Motore 2023'!$B$42+'Motore 2023'!$B$43+'Motore 2023'!$B$44)),(C97*1*('Motore 2023'!$B$41+'Motore 2023'!$B$42+'Motore 2023'!$B$43+'Motore 2023'!$B$44)))</f>
        <v>0</v>
      </c>
      <c r="BF97" s="122">
        <f>IF($C$17="SI",(D97*3*('Motore 2022_'!$B$41+'Motore 2022_'!$B$42+'Motore 2022_'!$B$43+'Motore 2022_'!$B$44)),(D97*1*('Motore 2022_'!$B$41+'Motore 2022_'!$B$42+'Motore 2022_'!$B$43+'Motore 2022_'!$B$44)))</f>
        <v>0</v>
      </c>
      <c r="BG97" s="122">
        <f>IF($C$17="SI",(C97*3*('Motore 2023'!$B$41+'Motore 2023'!$B$42+'Motore 2023'!$B$43+'Motore 2023'!$B$44))+((C97*3*('Motore 2023'!$B$41+'Motore 2023'!$B$42+'Motore 2023'!$B$43+'Motore 2023'!$B$44))*10%),(C97*1*('Motore 2023'!$B$41+'Motore 2023'!$B$42+'Motore 2023'!$B$43+'Motore 2023'!$B$44))+((C97*1*('Motore 2023'!$B$41+'Motore 2023'!$B$42+'Motore 2023'!$B$43+'Motore 2023'!$B$44))*10%))</f>
        <v>0</v>
      </c>
      <c r="BH97" s="122">
        <f>IF($C$17="SI",(D97*3*('Motore 2022_'!$B$41+'Motore 2022_'!$B$42+'Motore 2022_'!$D$43+'Motore 2022_'!$B$44))+((D97*3*('Motore 2022_'!$B$41+'Motore 2022_'!$B$42+'Motore 2022_'!$D$43+'Motore 2022_'!$B$44))*10%),(D97*1*('Motore 2022_'!$B$41+'Motore 2022_'!$B$42+'Motore 2022_'!$D$43+'Motore 2022_'!$B$44))+((D97*1*('Motore 2022_'!$B$41+'Motore 2022_'!$B$42+'Motore 2022_'!$D$43+'Motore 2022_'!$B$44))*10%))</f>
        <v>0</v>
      </c>
      <c r="BI97" s="122">
        <f t="shared" si="75"/>
        <v>0</v>
      </c>
      <c r="BJ97" s="123">
        <f t="shared" si="76"/>
        <v>0</v>
      </c>
      <c r="BK97" s="123">
        <f>IF(I97&lt;&gt;0,IF($C$17="SI",((('Motore 2023'!$B$47+'Motore 2023'!$B$50+'Motore 2023'!$B$53)/365)*$D$14)+(((('Motore 2023'!$B$47+'Motore 2023'!$B$50+'Motore 2022_'!$B$53)/365)*$D$14)*10%),(('Motore 2023'!$B$53/365)*$D$14)+(('Motore 2023'!$B$53/365)*$D$14)*10%),0)</f>
        <v>0</v>
      </c>
      <c r="BL97" s="123">
        <f>IF(I97&lt;&gt;0,IF($C$17="SI",((('Motore 2022_'!$B$47+'Motore 2022_'!$B$50+'Motore 2022_'!$B$53)/365)*$D$13)+(((('Motore 2022_'!$B$47+'Motore 2022_'!$B$50+'Motore 2022_'!$B$53)/365)*$D$13)*10%),(('Motore 2022_'!$B$53/365)*$D$13)+(('Motore 2022_'!$B$53/365)*$D$13)*10%),0)</f>
        <v>0</v>
      </c>
      <c r="BM97" s="123">
        <f>IF(I97&lt;&gt;0,IF($C$17="SI",((('Motore 2023'!$B$47+'Motore 2023'!$B$50+'Motore 2023'!$B$53)/365)*$D$14),(('Motore 2023'!$B$53/365)*$D$14)),0)</f>
        <v>0</v>
      </c>
      <c r="BN97" s="123">
        <f>IF(I97&lt;&gt;0,IF($C$17="SI",((('Motore 2022_'!$B$47+'Motore 2022_'!$B$50+'Motore 2022_'!$B$53)/365)*$D$13),(('Motore 2022_'!$B$53/365)*$D$13)),0)</f>
        <v>0</v>
      </c>
      <c r="BO97" s="122">
        <f t="shared" si="77"/>
        <v>0</v>
      </c>
      <c r="BP97" s="124">
        <f t="shared" si="78"/>
        <v>0</v>
      </c>
    </row>
    <row r="98" spans="1:68" x14ac:dyDescent="0.3">
      <c r="A98" s="66" t="s">
        <v>189</v>
      </c>
      <c r="B98" s="51">
        <v>0</v>
      </c>
      <c r="C98" s="51">
        <v>0</v>
      </c>
      <c r="D98" s="51">
        <v>0</v>
      </c>
      <c r="E98" s="51">
        <f t="shared" si="44"/>
        <v>4</v>
      </c>
      <c r="F98" s="51">
        <f t="shared" si="45"/>
        <v>0</v>
      </c>
      <c r="G98" s="55" t="s">
        <v>8</v>
      </c>
      <c r="H98" s="63">
        <f t="shared" si="46"/>
        <v>0</v>
      </c>
      <c r="I98" s="63">
        <f t="shared" si="47"/>
        <v>0</v>
      </c>
      <c r="J98" s="64">
        <f t="shared" si="48"/>
        <v>0</v>
      </c>
      <c r="K98" s="65">
        <f t="shared" si="49"/>
        <v>0</v>
      </c>
      <c r="L98" s="65">
        <f t="shared" si="50"/>
        <v>0</v>
      </c>
      <c r="M98" s="65">
        <f t="shared" si="51"/>
        <v>0</v>
      </c>
      <c r="N98" s="107">
        <f>IF(L98&lt;'Motore 2023'!$H$28,Ripartizione!L98,'Motore 2023'!$H$28)</f>
        <v>0</v>
      </c>
      <c r="O98" s="107">
        <f>IF(M98&lt;'Motore 2022_'!$H$28,Ripartizione!M98,'Motore 2022_'!$H$28)</f>
        <v>0</v>
      </c>
      <c r="P98" s="107">
        <f t="shared" si="52"/>
        <v>0</v>
      </c>
      <c r="Q98" s="107">
        <f t="shared" si="53"/>
        <v>0</v>
      </c>
      <c r="R98" s="107">
        <f>ROUND(P98*'Motore 2023'!$E$28,2)</f>
        <v>0</v>
      </c>
      <c r="S98" s="107">
        <f>ROUND(Q98*'Motore 2022_'!$E$28,2)</f>
        <v>0</v>
      </c>
      <c r="T98" s="107">
        <f>IF((L98-N98)&lt;'Motore 2023'!$H$29,(L98-N98),'Motore 2023'!$H$29)</f>
        <v>0</v>
      </c>
      <c r="U98" s="107">
        <f>IF((M98-O98)&lt;'Motore 2022_'!$H$29,(M98-O98),'Motore 2022_'!$H$29)</f>
        <v>0</v>
      </c>
      <c r="V98" s="107">
        <f t="shared" si="54"/>
        <v>0</v>
      </c>
      <c r="W98" s="107">
        <f t="shared" si="55"/>
        <v>0</v>
      </c>
      <c r="X98" s="107">
        <f>ROUND(V98*'Motore 2023'!$E$29,2)</f>
        <v>0</v>
      </c>
      <c r="Y98" s="107">
        <f>ROUND(W98*'Motore 2022_'!$E$29,2)</f>
        <v>0</v>
      </c>
      <c r="Z98" s="107">
        <f>IF(L98-N98-T98&lt;'Motore 2023'!$H$30,(Ripartizione!L98-Ripartizione!N98-Ripartizione!T98),'Motore 2023'!$H$30)</f>
        <v>0</v>
      </c>
      <c r="AA98" s="107">
        <f>IF(M98-O98-U98&lt;'Motore 2022_'!$H$30,(Ripartizione!M98-Ripartizione!O98-Ripartizione!U98),'Motore 2022_'!$H$30)</f>
        <v>0</v>
      </c>
      <c r="AB98" s="107">
        <f t="shared" si="56"/>
        <v>0</v>
      </c>
      <c r="AC98" s="107">
        <f t="shared" si="57"/>
        <v>0</v>
      </c>
      <c r="AD98" s="107">
        <f>ROUND(AB98*'Motore 2023'!$E$30,2)</f>
        <v>0</v>
      </c>
      <c r="AE98" s="107">
        <f>ROUND(AC98*'Motore 2022_'!$E$30,2)</f>
        <v>0</v>
      </c>
      <c r="AF98" s="107">
        <f>IF((L98-N98-T98-Z98)&lt;'Motore 2023'!$H$31, (L98-N98-T98-Z98),'Motore 2023'!$H$31)</f>
        <v>0</v>
      </c>
      <c r="AG98" s="107">
        <f>IF((M98-O98-U98-AA98)&lt;'Motore 2022_'!$H$31, (M98-O98-U98-AA98),'Motore 2022_'!$H$31)</f>
        <v>0</v>
      </c>
      <c r="AH98" s="107">
        <f t="shared" si="58"/>
        <v>0</v>
      </c>
      <c r="AI98" s="107">
        <f t="shared" si="59"/>
        <v>0</v>
      </c>
      <c r="AJ98" s="107">
        <f>ROUND(AH98*'Motore 2023'!$E$31,2)</f>
        <v>0</v>
      </c>
      <c r="AK98" s="107">
        <f>ROUND(AI98*'Motore 2022_'!$E$31,2)</f>
        <v>0</v>
      </c>
      <c r="AL98" s="107">
        <f t="shared" si="60"/>
        <v>0</v>
      </c>
      <c r="AM98" s="107">
        <f t="shared" si="61"/>
        <v>0</v>
      </c>
      <c r="AN98" s="107">
        <f t="shared" si="62"/>
        <v>0</v>
      </c>
      <c r="AO98" s="107">
        <f t="shared" si="63"/>
        <v>0</v>
      </c>
      <c r="AP98" s="107">
        <f>ROUND(AN98*'Motore 2023'!$E$32,2)</f>
        <v>0</v>
      </c>
      <c r="AQ98" s="107">
        <f>ROUND(AO98*'Motore 2022_'!$E$32,2)</f>
        <v>0</v>
      </c>
      <c r="AR98" s="118">
        <f t="shared" si="64"/>
        <v>0</v>
      </c>
      <c r="AS98" s="119">
        <f t="shared" si="65"/>
        <v>0</v>
      </c>
      <c r="AT98" s="119">
        <f t="shared" si="66"/>
        <v>0</v>
      </c>
      <c r="AU98" s="119">
        <f t="shared" si="67"/>
        <v>0</v>
      </c>
      <c r="AV98" s="119">
        <f t="shared" si="68"/>
        <v>0</v>
      </c>
      <c r="AW98" s="119">
        <f t="shared" si="69"/>
        <v>0</v>
      </c>
      <c r="AX98" s="119">
        <f t="shared" si="70"/>
        <v>0</v>
      </c>
      <c r="AY98" s="119">
        <f>IF($C$17="SI",((C98*'Motore 2023'!$B$35) + (D98*'Motore 2022_'!$B$35)),0)</f>
        <v>0</v>
      </c>
      <c r="AZ98" s="119">
        <f t="shared" si="71"/>
        <v>0</v>
      </c>
      <c r="BA98" s="120">
        <f>IF($C$17="SI",(((C98*'Motore 2023'!$B$38))+((D98*'Motore 2022_'!$B$38))),0)</f>
        <v>0</v>
      </c>
      <c r="BB98" s="119">
        <f t="shared" si="72"/>
        <v>0</v>
      </c>
      <c r="BC98" s="121">
        <f t="shared" si="73"/>
        <v>0</v>
      </c>
      <c r="BD98" s="122">
        <f t="shared" si="74"/>
        <v>0</v>
      </c>
      <c r="BE98" s="122">
        <f>IF($C$17="SI",(C98*3*('Motore 2023'!$B$41+'Motore 2023'!$B$42+'Motore 2023'!$B$43+'Motore 2023'!$B$44)),(C98*1*('Motore 2023'!$B$41+'Motore 2023'!$B$42+'Motore 2023'!$B$43+'Motore 2023'!$B$44)))</f>
        <v>0</v>
      </c>
      <c r="BF98" s="122">
        <f>IF($C$17="SI",(D98*3*('Motore 2022_'!$B$41+'Motore 2022_'!$B$42+'Motore 2022_'!$B$43+'Motore 2022_'!$B$44)),(D98*1*('Motore 2022_'!$B$41+'Motore 2022_'!$B$42+'Motore 2022_'!$B$43+'Motore 2022_'!$B$44)))</f>
        <v>0</v>
      </c>
      <c r="BG98" s="122">
        <f>IF($C$17="SI",(C98*3*('Motore 2023'!$B$41+'Motore 2023'!$B$42+'Motore 2023'!$B$43+'Motore 2023'!$B$44))+((C98*3*('Motore 2023'!$B$41+'Motore 2023'!$B$42+'Motore 2023'!$B$43+'Motore 2023'!$B$44))*10%),(C98*1*('Motore 2023'!$B$41+'Motore 2023'!$B$42+'Motore 2023'!$B$43+'Motore 2023'!$B$44))+((C98*1*('Motore 2023'!$B$41+'Motore 2023'!$B$42+'Motore 2023'!$B$43+'Motore 2023'!$B$44))*10%))</f>
        <v>0</v>
      </c>
      <c r="BH98" s="122">
        <f>IF($C$17="SI",(D98*3*('Motore 2022_'!$B$41+'Motore 2022_'!$B$42+'Motore 2022_'!$D$43+'Motore 2022_'!$B$44))+((D98*3*('Motore 2022_'!$B$41+'Motore 2022_'!$B$42+'Motore 2022_'!$D$43+'Motore 2022_'!$B$44))*10%),(D98*1*('Motore 2022_'!$B$41+'Motore 2022_'!$B$42+'Motore 2022_'!$D$43+'Motore 2022_'!$B$44))+((D98*1*('Motore 2022_'!$B$41+'Motore 2022_'!$B$42+'Motore 2022_'!$D$43+'Motore 2022_'!$B$44))*10%))</f>
        <v>0</v>
      </c>
      <c r="BI98" s="122">
        <f t="shared" si="75"/>
        <v>0</v>
      </c>
      <c r="BJ98" s="123">
        <f t="shared" si="76"/>
        <v>0</v>
      </c>
      <c r="BK98" s="123">
        <f>IF(I98&lt;&gt;0,IF($C$17="SI",((('Motore 2023'!$B$47+'Motore 2023'!$B$50+'Motore 2023'!$B$53)/365)*$D$14)+(((('Motore 2023'!$B$47+'Motore 2023'!$B$50+'Motore 2022_'!$B$53)/365)*$D$14)*10%),(('Motore 2023'!$B$53/365)*$D$14)+(('Motore 2023'!$B$53/365)*$D$14)*10%),0)</f>
        <v>0</v>
      </c>
      <c r="BL98" s="123">
        <f>IF(I98&lt;&gt;0,IF($C$17="SI",((('Motore 2022_'!$B$47+'Motore 2022_'!$B$50+'Motore 2022_'!$B$53)/365)*$D$13)+(((('Motore 2022_'!$B$47+'Motore 2022_'!$B$50+'Motore 2022_'!$B$53)/365)*$D$13)*10%),(('Motore 2022_'!$B$53/365)*$D$13)+(('Motore 2022_'!$B$53/365)*$D$13)*10%),0)</f>
        <v>0</v>
      </c>
      <c r="BM98" s="123">
        <f>IF(I98&lt;&gt;0,IF($C$17="SI",((('Motore 2023'!$B$47+'Motore 2023'!$B$50+'Motore 2023'!$B$53)/365)*$D$14),(('Motore 2023'!$B$53/365)*$D$14)),0)</f>
        <v>0</v>
      </c>
      <c r="BN98" s="123">
        <f>IF(I98&lt;&gt;0,IF($C$17="SI",((('Motore 2022_'!$B$47+'Motore 2022_'!$B$50+'Motore 2022_'!$B$53)/365)*$D$13),(('Motore 2022_'!$B$53/365)*$D$13)),0)</f>
        <v>0</v>
      </c>
      <c r="BO98" s="122">
        <f t="shared" si="77"/>
        <v>0</v>
      </c>
      <c r="BP98" s="124">
        <f t="shared" si="78"/>
        <v>0</v>
      </c>
    </row>
    <row r="99" spans="1:68" x14ac:dyDescent="0.3">
      <c r="A99" s="66" t="s">
        <v>190</v>
      </c>
      <c r="B99" s="51">
        <v>0</v>
      </c>
      <c r="C99" s="51">
        <v>0</v>
      </c>
      <c r="D99" s="51">
        <v>0</v>
      </c>
      <c r="E99" s="51">
        <f t="shared" si="44"/>
        <v>4</v>
      </c>
      <c r="F99" s="51">
        <f t="shared" si="45"/>
        <v>0</v>
      </c>
      <c r="G99" s="55" t="s">
        <v>8</v>
      </c>
      <c r="H99" s="63">
        <f t="shared" si="46"/>
        <v>0</v>
      </c>
      <c r="I99" s="63">
        <f t="shared" si="47"/>
        <v>0</v>
      </c>
      <c r="J99" s="64">
        <f t="shared" si="48"/>
        <v>0</v>
      </c>
      <c r="K99" s="65">
        <f t="shared" si="49"/>
        <v>0</v>
      </c>
      <c r="L99" s="65">
        <f t="shared" si="50"/>
        <v>0</v>
      </c>
      <c r="M99" s="65">
        <f t="shared" si="51"/>
        <v>0</v>
      </c>
      <c r="N99" s="107">
        <f>IF(L99&lt;'Motore 2023'!$H$28,Ripartizione!L99,'Motore 2023'!$H$28)</f>
        <v>0</v>
      </c>
      <c r="O99" s="107">
        <f>IF(M99&lt;'Motore 2022_'!$H$28,Ripartizione!M99,'Motore 2022_'!$H$28)</f>
        <v>0</v>
      </c>
      <c r="P99" s="107">
        <f t="shared" si="52"/>
        <v>0</v>
      </c>
      <c r="Q99" s="107">
        <f t="shared" si="53"/>
        <v>0</v>
      </c>
      <c r="R99" s="107">
        <f>ROUND(P99*'Motore 2023'!$E$28,2)</f>
        <v>0</v>
      </c>
      <c r="S99" s="107">
        <f>ROUND(Q99*'Motore 2022_'!$E$28,2)</f>
        <v>0</v>
      </c>
      <c r="T99" s="107">
        <f>IF((L99-N99)&lt;'Motore 2023'!$H$29,(L99-N99),'Motore 2023'!$H$29)</f>
        <v>0</v>
      </c>
      <c r="U99" s="107">
        <f>IF((M99-O99)&lt;'Motore 2022_'!$H$29,(M99-O99),'Motore 2022_'!$H$29)</f>
        <v>0</v>
      </c>
      <c r="V99" s="107">
        <f t="shared" si="54"/>
        <v>0</v>
      </c>
      <c r="W99" s="107">
        <f t="shared" si="55"/>
        <v>0</v>
      </c>
      <c r="X99" s="107">
        <f>ROUND(V99*'Motore 2023'!$E$29,2)</f>
        <v>0</v>
      </c>
      <c r="Y99" s="107">
        <f>ROUND(W99*'Motore 2022_'!$E$29,2)</f>
        <v>0</v>
      </c>
      <c r="Z99" s="107">
        <f>IF(L99-N99-T99&lt;'Motore 2023'!$H$30,(Ripartizione!L99-Ripartizione!N99-Ripartizione!T99),'Motore 2023'!$H$30)</f>
        <v>0</v>
      </c>
      <c r="AA99" s="107">
        <f>IF(M99-O99-U99&lt;'Motore 2022_'!$H$30,(Ripartizione!M99-Ripartizione!O99-Ripartizione!U99),'Motore 2022_'!$H$30)</f>
        <v>0</v>
      </c>
      <c r="AB99" s="107">
        <f t="shared" si="56"/>
        <v>0</v>
      </c>
      <c r="AC99" s="107">
        <f t="shared" si="57"/>
        <v>0</v>
      </c>
      <c r="AD99" s="107">
        <f>ROUND(AB99*'Motore 2023'!$E$30,2)</f>
        <v>0</v>
      </c>
      <c r="AE99" s="107">
        <f>ROUND(AC99*'Motore 2022_'!$E$30,2)</f>
        <v>0</v>
      </c>
      <c r="AF99" s="107">
        <f>IF((L99-N99-T99-Z99)&lt;'Motore 2023'!$H$31, (L99-N99-T99-Z99),'Motore 2023'!$H$31)</f>
        <v>0</v>
      </c>
      <c r="AG99" s="107">
        <f>IF((M99-O99-U99-AA99)&lt;'Motore 2022_'!$H$31, (M99-O99-U99-AA99),'Motore 2022_'!$H$31)</f>
        <v>0</v>
      </c>
      <c r="AH99" s="107">
        <f t="shared" si="58"/>
        <v>0</v>
      </c>
      <c r="AI99" s="107">
        <f t="shared" si="59"/>
        <v>0</v>
      </c>
      <c r="AJ99" s="107">
        <f>ROUND(AH99*'Motore 2023'!$E$31,2)</f>
        <v>0</v>
      </c>
      <c r="AK99" s="107">
        <f>ROUND(AI99*'Motore 2022_'!$E$31,2)</f>
        <v>0</v>
      </c>
      <c r="AL99" s="107">
        <f t="shared" si="60"/>
        <v>0</v>
      </c>
      <c r="AM99" s="107">
        <f t="shared" si="61"/>
        <v>0</v>
      </c>
      <c r="AN99" s="107">
        <f t="shared" si="62"/>
        <v>0</v>
      </c>
      <c r="AO99" s="107">
        <f t="shared" si="63"/>
        <v>0</v>
      </c>
      <c r="AP99" s="107">
        <f>ROUND(AN99*'Motore 2023'!$E$32,2)</f>
        <v>0</v>
      </c>
      <c r="AQ99" s="107">
        <f>ROUND(AO99*'Motore 2022_'!$E$32,2)</f>
        <v>0</v>
      </c>
      <c r="AR99" s="118">
        <f t="shared" si="64"/>
        <v>0</v>
      </c>
      <c r="AS99" s="119">
        <f t="shared" si="65"/>
        <v>0</v>
      </c>
      <c r="AT99" s="119">
        <f t="shared" si="66"/>
        <v>0</v>
      </c>
      <c r="AU99" s="119">
        <f t="shared" si="67"/>
        <v>0</v>
      </c>
      <c r="AV99" s="119">
        <f t="shared" si="68"/>
        <v>0</v>
      </c>
      <c r="AW99" s="119">
        <f t="shared" si="69"/>
        <v>0</v>
      </c>
      <c r="AX99" s="119">
        <f t="shared" si="70"/>
        <v>0</v>
      </c>
      <c r="AY99" s="119">
        <f>IF($C$17="SI",((C99*'Motore 2023'!$B$35) + (D99*'Motore 2022_'!$B$35)),0)</f>
        <v>0</v>
      </c>
      <c r="AZ99" s="119">
        <f t="shared" si="71"/>
        <v>0</v>
      </c>
      <c r="BA99" s="120">
        <f>IF($C$17="SI",(((C99*'Motore 2023'!$B$38))+((D99*'Motore 2022_'!$B$38))),0)</f>
        <v>0</v>
      </c>
      <c r="BB99" s="119">
        <f t="shared" si="72"/>
        <v>0</v>
      </c>
      <c r="BC99" s="121">
        <f t="shared" si="73"/>
        <v>0</v>
      </c>
      <c r="BD99" s="122">
        <f t="shared" si="74"/>
        <v>0</v>
      </c>
      <c r="BE99" s="122">
        <f>IF($C$17="SI",(C99*3*('Motore 2023'!$B$41+'Motore 2023'!$B$42+'Motore 2023'!$B$43+'Motore 2023'!$B$44)),(C99*1*('Motore 2023'!$B$41+'Motore 2023'!$B$42+'Motore 2023'!$B$43+'Motore 2023'!$B$44)))</f>
        <v>0</v>
      </c>
      <c r="BF99" s="122">
        <f>IF($C$17="SI",(D99*3*('Motore 2022_'!$B$41+'Motore 2022_'!$B$42+'Motore 2022_'!$B$43+'Motore 2022_'!$B$44)),(D99*1*('Motore 2022_'!$B$41+'Motore 2022_'!$B$42+'Motore 2022_'!$B$43+'Motore 2022_'!$B$44)))</f>
        <v>0</v>
      </c>
      <c r="BG99" s="122">
        <f>IF($C$17="SI",(C99*3*('Motore 2023'!$B$41+'Motore 2023'!$B$42+'Motore 2023'!$B$43+'Motore 2023'!$B$44))+((C99*3*('Motore 2023'!$B$41+'Motore 2023'!$B$42+'Motore 2023'!$B$43+'Motore 2023'!$B$44))*10%),(C99*1*('Motore 2023'!$B$41+'Motore 2023'!$B$42+'Motore 2023'!$B$43+'Motore 2023'!$B$44))+((C99*1*('Motore 2023'!$B$41+'Motore 2023'!$B$42+'Motore 2023'!$B$43+'Motore 2023'!$B$44))*10%))</f>
        <v>0</v>
      </c>
      <c r="BH99" s="122">
        <f>IF($C$17="SI",(D99*3*('Motore 2022_'!$B$41+'Motore 2022_'!$B$42+'Motore 2022_'!$D$43+'Motore 2022_'!$B$44))+((D99*3*('Motore 2022_'!$B$41+'Motore 2022_'!$B$42+'Motore 2022_'!$D$43+'Motore 2022_'!$B$44))*10%),(D99*1*('Motore 2022_'!$B$41+'Motore 2022_'!$B$42+'Motore 2022_'!$D$43+'Motore 2022_'!$B$44))+((D99*1*('Motore 2022_'!$B$41+'Motore 2022_'!$B$42+'Motore 2022_'!$D$43+'Motore 2022_'!$B$44))*10%))</f>
        <v>0</v>
      </c>
      <c r="BI99" s="122">
        <f t="shared" si="75"/>
        <v>0</v>
      </c>
      <c r="BJ99" s="123">
        <f t="shared" si="76"/>
        <v>0</v>
      </c>
      <c r="BK99" s="123">
        <f>IF(I99&lt;&gt;0,IF($C$17="SI",((('Motore 2023'!$B$47+'Motore 2023'!$B$50+'Motore 2023'!$B$53)/365)*$D$14)+(((('Motore 2023'!$B$47+'Motore 2023'!$B$50+'Motore 2022_'!$B$53)/365)*$D$14)*10%),(('Motore 2023'!$B$53/365)*$D$14)+(('Motore 2023'!$B$53/365)*$D$14)*10%),0)</f>
        <v>0</v>
      </c>
      <c r="BL99" s="123">
        <f>IF(I99&lt;&gt;0,IF($C$17="SI",((('Motore 2022_'!$B$47+'Motore 2022_'!$B$50+'Motore 2022_'!$B$53)/365)*$D$13)+(((('Motore 2022_'!$B$47+'Motore 2022_'!$B$50+'Motore 2022_'!$B$53)/365)*$D$13)*10%),(('Motore 2022_'!$B$53/365)*$D$13)+(('Motore 2022_'!$B$53/365)*$D$13)*10%),0)</f>
        <v>0</v>
      </c>
      <c r="BM99" s="123">
        <f>IF(I99&lt;&gt;0,IF($C$17="SI",((('Motore 2023'!$B$47+'Motore 2023'!$B$50+'Motore 2023'!$B$53)/365)*$D$14),(('Motore 2023'!$B$53/365)*$D$14)),0)</f>
        <v>0</v>
      </c>
      <c r="BN99" s="123">
        <f>IF(I99&lt;&gt;0,IF($C$17="SI",((('Motore 2022_'!$B$47+'Motore 2022_'!$B$50+'Motore 2022_'!$B$53)/365)*$D$13),(('Motore 2022_'!$B$53/365)*$D$13)),0)</f>
        <v>0</v>
      </c>
      <c r="BO99" s="122">
        <f t="shared" si="77"/>
        <v>0</v>
      </c>
      <c r="BP99" s="124">
        <f t="shared" si="78"/>
        <v>0</v>
      </c>
    </row>
    <row r="100" spans="1:68" x14ac:dyDescent="0.3">
      <c r="A100" s="66" t="s">
        <v>191</v>
      </c>
      <c r="B100" s="51">
        <v>0</v>
      </c>
      <c r="C100" s="51">
        <v>0</v>
      </c>
      <c r="D100" s="51">
        <v>0</v>
      </c>
      <c r="E100" s="51">
        <f t="shared" si="44"/>
        <v>4</v>
      </c>
      <c r="F100" s="51">
        <f t="shared" si="45"/>
        <v>0</v>
      </c>
      <c r="G100" s="55" t="s">
        <v>8</v>
      </c>
      <c r="H100" s="63">
        <f t="shared" si="46"/>
        <v>0</v>
      </c>
      <c r="I100" s="63">
        <f t="shared" si="47"/>
        <v>0</v>
      </c>
      <c r="J100" s="64">
        <f t="shared" si="48"/>
        <v>0</v>
      </c>
      <c r="K100" s="65">
        <f t="shared" si="49"/>
        <v>0</v>
      </c>
      <c r="L100" s="65">
        <f t="shared" si="50"/>
        <v>0</v>
      </c>
      <c r="M100" s="65">
        <f t="shared" si="51"/>
        <v>0</v>
      </c>
      <c r="N100" s="107">
        <f>IF(L100&lt;'Motore 2023'!$H$28,Ripartizione!L100,'Motore 2023'!$H$28)</f>
        <v>0</v>
      </c>
      <c r="O100" s="107">
        <f>IF(M100&lt;'Motore 2022_'!$H$28,Ripartizione!M100,'Motore 2022_'!$H$28)</f>
        <v>0</v>
      </c>
      <c r="P100" s="107">
        <f t="shared" si="52"/>
        <v>0</v>
      </c>
      <c r="Q100" s="107">
        <f t="shared" si="53"/>
        <v>0</v>
      </c>
      <c r="R100" s="107">
        <f>ROUND(P100*'Motore 2023'!$E$28,2)</f>
        <v>0</v>
      </c>
      <c r="S100" s="107">
        <f>ROUND(Q100*'Motore 2022_'!$E$28,2)</f>
        <v>0</v>
      </c>
      <c r="T100" s="107">
        <f>IF((L100-N100)&lt;'Motore 2023'!$H$29,(L100-N100),'Motore 2023'!$H$29)</f>
        <v>0</v>
      </c>
      <c r="U100" s="107">
        <f>IF((M100-O100)&lt;'Motore 2022_'!$H$29,(M100-O100),'Motore 2022_'!$H$29)</f>
        <v>0</v>
      </c>
      <c r="V100" s="107">
        <f t="shared" si="54"/>
        <v>0</v>
      </c>
      <c r="W100" s="107">
        <f t="shared" si="55"/>
        <v>0</v>
      </c>
      <c r="X100" s="107">
        <f>ROUND(V100*'Motore 2023'!$E$29,2)</f>
        <v>0</v>
      </c>
      <c r="Y100" s="107">
        <f>ROUND(W100*'Motore 2022_'!$E$29,2)</f>
        <v>0</v>
      </c>
      <c r="Z100" s="107">
        <f>IF(L100-N100-T100&lt;'Motore 2023'!$H$30,(Ripartizione!L100-Ripartizione!N100-Ripartizione!T100),'Motore 2023'!$H$30)</f>
        <v>0</v>
      </c>
      <c r="AA100" s="107">
        <f>IF(M100-O100-U100&lt;'Motore 2022_'!$H$30,(Ripartizione!M100-Ripartizione!O100-Ripartizione!U100),'Motore 2022_'!$H$30)</f>
        <v>0</v>
      </c>
      <c r="AB100" s="107">
        <f t="shared" si="56"/>
        <v>0</v>
      </c>
      <c r="AC100" s="107">
        <f t="shared" si="57"/>
        <v>0</v>
      </c>
      <c r="AD100" s="107">
        <f>ROUND(AB100*'Motore 2023'!$E$30,2)</f>
        <v>0</v>
      </c>
      <c r="AE100" s="107">
        <f>ROUND(AC100*'Motore 2022_'!$E$30,2)</f>
        <v>0</v>
      </c>
      <c r="AF100" s="107">
        <f>IF((L100-N100-T100-Z100)&lt;'Motore 2023'!$H$31, (L100-N100-T100-Z100),'Motore 2023'!$H$31)</f>
        <v>0</v>
      </c>
      <c r="AG100" s="107">
        <f>IF((M100-O100-U100-AA100)&lt;'Motore 2022_'!$H$31, (M100-O100-U100-AA100),'Motore 2022_'!$H$31)</f>
        <v>0</v>
      </c>
      <c r="AH100" s="107">
        <f t="shared" si="58"/>
        <v>0</v>
      </c>
      <c r="AI100" s="107">
        <f t="shared" si="59"/>
        <v>0</v>
      </c>
      <c r="AJ100" s="107">
        <f>ROUND(AH100*'Motore 2023'!$E$31,2)</f>
        <v>0</v>
      </c>
      <c r="AK100" s="107">
        <f>ROUND(AI100*'Motore 2022_'!$E$31,2)</f>
        <v>0</v>
      </c>
      <c r="AL100" s="107">
        <f t="shared" si="60"/>
        <v>0</v>
      </c>
      <c r="AM100" s="107">
        <f t="shared" si="61"/>
        <v>0</v>
      </c>
      <c r="AN100" s="107">
        <f t="shared" si="62"/>
        <v>0</v>
      </c>
      <c r="AO100" s="107">
        <f t="shared" si="63"/>
        <v>0</v>
      </c>
      <c r="AP100" s="107">
        <f>ROUND(AN100*'Motore 2023'!$E$32,2)</f>
        <v>0</v>
      </c>
      <c r="AQ100" s="107">
        <f>ROUND(AO100*'Motore 2022_'!$E$32,2)</f>
        <v>0</v>
      </c>
      <c r="AR100" s="118">
        <f t="shared" si="64"/>
        <v>0</v>
      </c>
      <c r="AS100" s="119">
        <f t="shared" si="65"/>
        <v>0</v>
      </c>
      <c r="AT100" s="119">
        <f t="shared" si="66"/>
        <v>0</v>
      </c>
      <c r="AU100" s="119">
        <f t="shared" si="67"/>
        <v>0</v>
      </c>
      <c r="AV100" s="119">
        <f t="shared" si="68"/>
        <v>0</v>
      </c>
      <c r="AW100" s="119">
        <f t="shared" si="69"/>
        <v>0</v>
      </c>
      <c r="AX100" s="119">
        <f t="shared" si="70"/>
        <v>0</v>
      </c>
      <c r="AY100" s="119">
        <f>IF($C$17="SI",((C100*'Motore 2023'!$B$35) + (D100*'Motore 2022_'!$B$35)),0)</f>
        <v>0</v>
      </c>
      <c r="AZ100" s="119">
        <f t="shared" si="71"/>
        <v>0</v>
      </c>
      <c r="BA100" s="120">
        <f>IF($C$17="SI",(((C100*'Motore 2023'!$B$38))+((D100*'Motore 2022_'!$B$38))),0)</f>
        <v>0</v>
      </c>
      <c r="BB100" s="119">
        <f t="shared" si="72"/>
        <v>0</v>
      </c>
      <c r="BC100" s="121">
        <f t="shared" si="73"/>
        <v>0</v>
      </c>
      <c r="BD100" s="122">
        <f t="shared" si="74"/>
        <v>0</v>
      </c>
      <c r="BE100" s="122">
        <f>IF($C$17="SI",(C100*3*('Motore 2023'!$B$41+'Motore 2023'!$B$42+'Motore 2023'!$B$43+'Motore 2023'!$B$44)),(C100*1*('Motore 2023'!$B$41+'Motore 2023'!$B$42+'Motore 2023'!$B$43+'Motore 2023'!$B$44)))</f>
        <v>0</v>
      </c>
      <c r="BF100" s="122">
        <f>IF($C$17="SI",(D100*3*('Motore 2022_'!$B$41+'Motore 2022_'!$B$42+'Motore 2022_'!$B$43+'Motore 2022_'!$B$44)),(D100*1*('Motore 2022_'!$B$41+'Motore 2022_'!$B$42+'Motore 2022_'!$B$43+'Motore 2022_'!$B$44)))</f>
        <v>0</v>
      </c>
      <c r="BG100" s="122">
        <f>IF($C$17="SI",(C100*3*('Motore 2023'!$B$41+'Motore 2023'!$B$42+'Motore 2023'!$B$43+'Motore 2023'!$B$44))+((C100*3*('Motore 2023'!$B$41+'Motore 2023'!$B$42+'Motore 2023'!$B$43+'Motore 2023'!$B$44))*10%),(C100*1*('Motore 2023'!$B$41+'Motore 2023'!$B$42+'Motore 2023'!$B$43+'Motore 2023'!$B$44))+((C100*1*('Motore 2023'!$B$41+'Motore 2023'!$B$42+'Motore 2023'!$B$43+'Motore 2023'!$B$44))*10%))</f>
        <v>0</v>
      </c>
      <c r="BH100" s="122">
        <f>IF($C$17="SI",(D100*3*('Motore 2022_'!$B$41+'Motore 2022_'!$B$42+'Motore 2022_'!$D$43+'Motore 2022_'!$B$44))+((D100*3*('Motore 2022_'!$B$41+'Motore 2022_'!$B$42+'Motore 2022_'!$D$43+'Motore 2022_'!$B$44))*10%),(D100*1*('Motore 2022_'!$B$41+'Motore 2022_'!$B$42+'Motore 2022_'!$D$43+'Motore 2022_'!$B$44))+((D100*1*('Motore 2022_'!$B$41+'Motore 2022_'!$B$42+'Motore 2022_'!$D$43+'Motore 2022_'!$B$44))*10%))</f>
        <v>0</v>
      </c>
      <c r="BI100" s="122">
        <f t="shared" si="75"/>
        <v>0</v>
      </c>
      <c r="BJ100" s="123">
        <f t="shared" si="76"/>
        <v>0</v>
      </c>
      <c r="BK100" s="123">
        <f>IF(I100&lt;&gt;0,IF($C$17="SI",((('Motore 2023'!$B$47+'Motore 2023'!$B$50+'Motore 2023'!$B$53)/365)*$D$14)+(((('Motore 2023'!$B$47+'Motore 2023'!$B$50+'Motore 2022_'!$B$53)/365)*$D$14)*10%),(('Motore 2023'!$B$53/365)*$D$14)+(('Motore 2023'!$B$53/365)*$D$14)*10%),0)</f>
        <v>0</v>
      </c>
      <c r="BL100" s="123">
        <f>IF(I100&lt;&gt;0,IF($C$17="SI",((('Motore 2022_'!$B$47+'Motore 2022_'!$B$50+'Motore 2022_'!$B$53)/365)*$D$13)+(((('Motore 2022_'!$B$47+'Motore 2022_'!$B$50+'Motore 2022_'!$B$53)/365)*$D$13)*10%),(('Motore 2022_'!$B$53/365)*$D$13)+(('Motore 2022_'!$B$53/365)*$D$13)*10%),0)</f>
        <v>0</v>
      </c>
      <c r="BM100" s="123">
        <f>IF(I100&lt;&gt;0,IF($C$17="SI",((('Motore 2023'!$B$47+'Motore 2023'!$B$50+'Motore 2023'!$B$53)/365)*$D$14),(('Motore 2023'!$B$53/365)*$D$14)),0)</f>
        <v>0</v>
      </c>
      <c r="BN100" s="123">
        <f>IF(I100&lt;&gt;0,IF($C$17="SI",((('Motore 2022_'!$B$47+'Motore 2022_'!$B$50+'Motore 2022_'!$B$53)/365)*$D$13),(('Motore 2022_'!$B$53/365)*$D$13)),0)</f>
        <v>0</v>
      </c>
      <c r="BO100" s="122">
        <f t="shared" si="77"/>
        <v>0</v>
      </c>
      <c r="BP100" s="124">
        <f t="shared" si="78"/>
        <v>0</v>
      </c>
    </row>
  </sheetData>
  <sheetProtection algorithmName="SHA-512" hashValue="l6VrVZFU8fN1RYTfLq8J3r0PpxeagTWAbfPjfsEwv5uo5skQ7j2y72DVBHpjCXqpn4XnQyZe/3xOyX5oduS0vw==" saltValue="ik1ozXH9hW+VIZfrz4pk7w==" spinCount="100000" sheet="1" formatCells="0" formatColumns="0" formatRows="0" insertColumns="0" insertRows="0" insertHyperlinks="0" deleteColumns="0" deleteRows="0" sort="0" autoFilter="0" pivotTables="0"/>
  <mergeCells count="5">
    <mergeCell ref="A25:B25"/>
    <mergeCell ref="AS2:BP4"/>
    <mergeCell ref="BO24:BP24"/>
    <mergeCell ref="AS7:BP19"/>
    <mergeCell ref="AW21:BP22"/>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F27:F100">
      <formula1>0</formula1>
      <formula2>9999999</formula2>
    </dataValidation>
    <dataValidation type="whole" allowBlank="1" showInputMessage="1" showErrorMessage="1" sqref="D17:F18 C16:F16 F14 D13:E14">
      <formula1>1</formula1>
      <formula2>365</formula2>
    </dataValidation>
    <dataValidation type="list" allowBlank="1" showInputMessage="1" showErrorMessage="1" sqref="G27:G100">
      <formula1>"R,S"</formula1>
    </dataValidation>
    <dataValidation type="date" allowBlank="1" showInputMessage="1" showErrorMessage="1" promptTitle="Periodo Anno in Corso" prompt="Inserire una data compresa tra 01/01/2023 e 31/12/2023" sqref="B14">
      <formula1>44927</formula1>
      <formula2>45291</formula2>
    </dataValidation>
    <dataValidation type="date" allowBlank="1" showInputMessage="1" showErrorMessage="1" promptTitle="Periodo Anno in Corso" prompt="Inserire una data compresa tra il 01/01/2023 e il 31/12/2023" sqref="C14">
      <formula1>44927</formula1>
      <formula2>45291</formula2>
    </dataValidation>
    <dataValidation type="date" allowBlank="1" showInputMessage="1" showErrorMessage="1" promptTitle="Periodo Anno Precedente" prompt="Inserire una data compresa tra il 01/01/2022 e il 31/12/2022" sqref="B13:C13">
      <formula1>44562</formula1>
      <formula2>44926</formula2>
    </dataValidation>
    <dataValidation type="whole" allowBlank="1" showErrorMessage="1" promptTitle="Attenzione" prompt="Inserire solo numeri compresi tra 1 e 100_x000a_" sqref="B27:B100">
      <formula1>0</formula1>
      <formula2>100</formula2>
    </dataValidation>
    <dataValidation type="whole" allowBlank="1" showErrorMessage="1" promptTitle="Attenzione" prompt="Inserire solo numeri maggiori di Zero_x000a_" sqref="C27:E100">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2022_</vt:lpstr>
      <vt:lpstr>Motore 2023</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2023-02-16T14:46:27Z</dcterms:modified>
</cp:coreProperties>
</file>