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3\04_ripartizione importi fattura\2024\puglia 2024\"/>
    </mc:Choice>
  </mc:AlternateContent>
  <workbookProtection workbookAlgorithmName="SHA-512" workbookHashValue="mAPrOum9wmr8HZDRz6rKxGOB4z7SoyFSEjJAfme4MYMnBpiOhD7YzFdxDOdTdSBrnAIqIjaYLdJDEe4lNn7fHg==" workbookSaltValue="u+QxdmP3ceJlJgdN1xrUVg==" workbookSpinCount="100000" lockStructure="1"/>
  <bookViews>
    <workbookView xWindow="0" yWindow="0" windowWidth="23040" windowHeight="9192" tabRatio="438" firstSheet="2" activeTab="2"/>
  </bookViews>
  <sheets>
    <sheet name="Motore 2021" sheetId="3" state="hidden" r:id="rId1"/>
    <sheet name="Motore 2024" sheetId="5"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C19" i="2"/>
  <c r="H18" i="3" l="1"/>
  <c r="H17" i="3"/>
  <c r="H19" i="3" s="1"/>
  <c r="B15" i="3"/>
  <c r="B14" i="3"/>
  <c r="C14" i="3" s="1"/>
  <c r="B13" i="3"/>
  <c r="C13" i="3" s="1"/>
  <c r="B12" i="3"/>
  <c r="C12" i="3" s="1"/>
  <c r="K11" i="3"/>
  <c r="K17" i="3" s="1"/>
  <c r="J11" i="3"/>
  <c r="J17" i="3" s="1"/>
  <c r="I11" i="3"/>
  <c r="I17" i="3" s="1"/>
  <c r="H11" i="3"/>
  <c r="C11" i="3"/>
  <c r="B11" i="3"/>
  <c r="B7" i="3"/>
  <c r="B8" i="3" s="1"/>
  <c r="J18" i="3" l="1"/>
  <c r="J19" i="3"/>
  <c r="D11" i="3"/>
  <c r="D12" i="3" s="1"/>
  <c r="E12" i="3" s="1"/>
  <c r="F12" i="3" s="1"/>
  <c r="G12" i="3" s="1"/>
  <c r="K18" i="3"/>
  <c r="K19" i="3"/>
  <c r="C17" i="3"/>
  <c r="I18" i="3"/>
  <c r="I19" i="3"/>
  <c r="G28" i="2"/>
  <c r="H28" i="2" s="1"/>
  <c r="BM28" i="2" s="1"/>
  <c r="I28" i="2"/>
  <c r="J28" i="2"/>
  <c r="L28" i="2" s="1"/>
  <c r="AX28" i="2"/>
  <c r="AY28" i="2" s="1"/>
  <c r="AZ28" i="2"/>
  <c r="BA28" i="2" s="1"/>
  <c r="BD28" i="2"/>
  <c r="BE28" i="2"/>
  <c r="BF28" i="2"/>
  <c r="BG28" i="2"/>
  <c r="G29" i="2"/>
  <c r="H29" i="2" s="1"/>
  <c r="I29" i="2"/>
  <c r="J29" i="2"/>
  <c r="L29" i="2" s="1"/>
  <c r="N29" i="2" s="1"/>
  <c r="P29" i="2" s="1"/>
  <c r="R29" i="2" s="1"/>
  <c r="AX29" i="2"/>
  <c r="AY29" i="2" s="1"/>
  <c r="AZ29" i="2"/>
  <c r="BA29" i="2" s="1"/>
  <c r="BD29" i="2"/>
  <c r="BE29" i="2"/>
  <c r="BF29" i="2"/>
  <c r="BG29" i="2"/>
  <c r="G30" i="2"/>
  <c r="H30" i="2" s="1"/>
  <c r="I30" i="2"/>
  <c r="J30" i="2"/>
  <c r="L30" i="2" s="1"/>
  <c r="AX30" i="2"/>
  <c r="AY30" i="2" s="1"/>
  <c r="AZ30" i="2"/>
  <c r="BA30" i="2" s="1"/>
  <c r="BD30" i="2"/>
  <c r="BE30" i="2"/>
  <c r="BF30" i="2"/>
  <c r="BG30" i="2"/>
  <c r="G31" i="2"/>
  <c r="H31" i="2" s="1"/>
  <c r="BK31" i="2" s="1"/>
  <c r="I31" i="2"/>
  <c r="J31" i="2"/>
  <c r="L31" i="2" s="1"/>
  <c r="AX31" i="2"/>
  <c r="AY31" i="2" s="1"/>
  <c r="AZ31" i="2"/>
  <c r="BA31" i="2" s="1"/>
  <c r="BD31" i="2"/>
  <c r="BE31" i="2"/>
  <c r="BF31" i="2"/>
  <c r="BG31" i="2"/>
  <c r="G32" i="2"/>
  <c r="H32" i="2" s="1"/>
  <c r="E32" i="2" s="1"/>
  <c r="I32" i="2"/>
  <c r="J32" i="2"/>
  <c r="L32" i="2" s="1"/>
  <c r="AX32" i="2"/>
  <c r="AY32" i="2" s="1"/>
  <c r="AZ32" i="2"/>
  <c r="BA32" i="2" s="1"/>
  <c r="BD32" i="2"/>
  <c r="BE32" i="2"/>
  <c r="BF32" i="2"/>
  <c r="BG32" i="2"/>
  <c r="G33" i="2"/>
  <c r="H33" i="2" s="1"/>
  <c r="I33" i="2"/>
  <c r="J33" i="2"/>
  <c r="L33" i="2" s="1"/>
  <c r="N33" i="2" s="1"/>
  <c r="P33" i="2" s="1"/>
  <c r="R33" i="2" s="1"/>
  <c r="AX33" i="2"/>
  <c r="AY33" i="2" s="1"/>
  <c r="AZ33" i="2"/>
  <c r="BA33" i="2" s="1"/>
  <c r="BD33" i="2"/>
  <c r="BE33" i="2"/>
  <c r="BF33" i="2"/>
  <c r="BG33" i="2"/>
  <c r="G34" i="2"/>
  <c r="H34" i="2" s="1"/>
  <c r="BK34" i="2" s="1"/>
  <c r="I34" i="2"/>
  <c r="J34" i="2"/>
  <c r="L34" i="2" s="1"/>
  <c r="N34" i="2" s="1"/>
  <c r="P34" i="2" s="1"/>
  <c r="R34" i="2" s="1"/>
  <c r="AX34" i="2"/>
  <c r="AY34" i="2" s="1"/>
  <c r="AZ34" i="2"/>
  <c r="BA34" i="2" s="1"/>
  <c r="BD34" i="2"/>
  <c r="BE34" i="2"/>
  <c r="BF34" i="2"/>
  <c r="BG34" i="2"/>
  <c r="E29" i="2" l="1"/>
  <c r="BM29" i="2"/>
  <c r="N30" i="2"/>
  <c r="P30" i="2" s="1"/>
  <c r="R30" i="2" s="1"/>
  <c r="BC33" i="2"/>
  <c r="E11" i="3"/>
  <c r="D13" i="3"/>
  <c r="E13" i="3" s="1"/>
  <c r="F13" i="3" s="1"/>
  <c r="G13" i="3" s="1"/>
  <c r="D14" i="3"/>
  <c r="E14" i="3" s="1"/>
  <c r="F14" i="3" s="1"/>
  <c r="G14" i="3" s="1"/>
  <c r="D8" i="3"/>
  <c r="BM32" i="2"/>
  <c r="BM31" i="2"/>
  <c r="BK29" i="2"/>
  <c r="BC30" i="2"/>
  <c r="BB32" i="2"/>
  <c r="BC34" i="2"/>
  <c r="BB30" i="2"/>
  <c r="BB31" i="2"/>
  <c r="BB33" i="2"/>
  <c r="BC31" i="2"/>
  <c r="BB28" i="2"/>
  <c r="BB34" i="2"/>
  <c r="BC29" i="2"/>
  <c r="BB29" i="2"/>
  <c r="N31" i="2"/>
  <c r="P31" i="2" s="1"/>
  <c r="R31" i="2" s="1"/>
  <c r="BM33" i="2"/>
  <c r="E33" i="2"/>
  <c r="BK33" i="2"/>
  <c r="N32" i="2"/>
  <c r="P32" i="2" s="1"/>
  <c r="R32" i="2" s="1"/>
  <c r="E34" i="2"/>
  <c r="BC32" i="2"/>
  <c r="N28" i="2"/>
  <c r="P28" i="2" s="1"/>
  <c r="R28" i="2" s="1"/>
  <c r="T34" i="2"/>
  <c r="V34" i="2" s="1"/>
  <c r="X34" i="2" s="1"/>
  <c r="T33" i="2"/>
  <c r="V33" i="2" s="1"/>
  <c r="X33" i="2" s="1"/>
  <c r="E28" i="2"/>
  <c r="BJ28" i="2"/>
  <c r="BK28" i="2"/>
  <c r="BL28" i="2"/>
  <c r="BH28" i="2" s="1"/>
  <c r="BK30" i="2"/>
  <c r="BM30" i="2"/>
  <c r="E30" i="2"/>
  <c r="BM34" i="2"/>
  <c r="BK32" i="2"/>
  <c r="E31" i="2"/>
  <c r="BC28" i="2"/>
  <c r="T29" i="2"/>
  <c r="V29" i="2" s="1"/>
  <c r="X29" i="2" s="1"/>
  <c r="T30" i="2" l="1"/>
  <c r="V30" i="2" s="1"/>
  <c r="X30" i="2" s="1"/>
  <c r="D15" i="3"/>
  <c r="E15" i="3" s="1"/>
  <c r="F15" i="3" s="1"/>
  <c r="G15" i="3" s="1"/>
  <c r="T28" i="2"/>
  <c r="Z34" i="2"/>
  <c r="AB34" i="2" s="1"/>
  <c r="AD34" i="2" s="1"/>
  <c r="F11" i="3"/>
  <c r="Z29" i="2"/>
  <c r="AB29" i="2" s="1"/>
  <c r="AD29" i="2" s="1"/>
  <c r="Z33" i="2"/>
  <c r="AB33" i="2" s="1"/>
  <c r="AD33" i="2" s="1"/>
  <c r="T32" i="2"/>
  <c r="V32" i="2" s="1"/>
  <c r="X32" i="2" s="1"/>
  <c r="Z32" i="2"/>
  <c r="T31" i="2"/>
  <c r="BI28" i="2"/>
  <c r="AF29" i="2" l="1"/>
  <c r="AH29" i="2" s="1"/>
  <c r="AJ29" i="2" s="1"/>
  <c r="AF34" i="2"/>
  <c r="AH34" i="2" s="1"/>
  <c r="AJ34" i="2" s="1"/>
  <c r="AF33" i="2"/>
  <c r="AH33" i="2" s="1"/>
  <c r="AJ33" i="2" s="1"/>
  <c r="Z30" i="2"/>
  <c r="D17" i="3"/>
  <c r="F17" i="3"/>
  <c r="G11" i="3"/>
  <c r="G17" i="3" s="1"/>
  <c r="V28" i="2"/>
  <c r="X28" i="2" s="1"/>
  <c r="Z28" i="2"/>
  <c r="AB28" i="2" s="1"/>
  <c r="AD28" i="2" s="1"/>
  <c r="E17" i="3"/>
  <c r="AL34" i="2"/>
  <c r="AN34" i="2" s="1"/>
  <c r="AP34" i="2" s="1"/>
  <c r="AF32" i="2"/>
  <c r="AH32" i="2" s="1"/>
  <c r="AJ32" i="2" s="1"/>
  <c r="AL29" i="2"/>
  <c r="AN29" i="2" s="1"/>
  <c r="AP29" i="2" s="1"/>
  <c r="V31" i="2"/>
  <c r="X31" i="2" s="1"/>
  <c r="Z31" i="2"/>
  <c r="AB31" i="2" s="1"/>
  <c r="AD31" i="2" s="1"/>
  <c r="AB32" i="2"/>
  <c r="AD32" i="2" s="1"/>
  <c r="F14" i="2"/>
  <c r="BJ30" i="2" l="1"/>
  <c r="BI30" i="2" s="1"/>
  <c r="BL31" i="2"/>
  <c r="BH31" i="2" s="1"/>
  <c r="BL33" i="2"/>
  <c r="BH33" i="2" s="1"/>
  <c r="BL30" i="2"/>
  <c r="BH30" i="2" s="1"/>
  <c r="BJ31" i="2"/>
  <c r="BI31" i="2" s="1"/>
  <c r="BL32" i="2"/>
  <c r="BH32" i="2" s="1"/>
  <c r="BL29" i="2"/>
  <c r="BH29" i="2" s="1"/>
  <c r="BJ29" i="2"/>
  <c r="BI29" i="2" s="1"/>
  <c r="BJ34" i="2"/>
  <c r="BI34" i="2" s="1"/>
  <c r="BL34" i="2"/>
  <c r="BH34" i="2" s="1"/>
  <c r="BJ33" i="2"/>
  <c r="BI33" i="2" s="1"/>
  <c r="BJ32" i="2"/>
  <c r="BI32" i="2" s="1"/>
  <c r="AL33" i="2"/>
  <c r="AN33" i="2" s="1"/>
  <c r="AP33" i="2" s="1"/>
  <c r="AB30" i="2"/>
  <c r="AD30" i="2" s="1"/>
  <c r="AF30" i="2"/>
  <c r="AH30" i="2" s="1"/>
  <c r="AJ30" i="2" s="1"/>
  <c r="AL30" i="2"/>
  <c r="AN30" i="2" s="1"/>
  <c r="AP30" i="2" s="1"/>
  <c r="AF28" i="2"/>
  <c r="AH28" i="2" s="1"/>
  <c r="AJ28" i="2" s="1"/>
  <c r="AL32" i="2"/>
  <c r="AN32" i="2" s="1"/>
  <c r="AP32" i="2" s="1"/>
  <c r="G18" i="3"/>
  <c r="G19" i="3"/>
  <c r="B21" i="3" s="1"/>
  <c r="K34" i="2"/>
  <c r="K33" i="2"/>
  <c r="K28" i="2"/>
  <c r="K31" i="2"/>
  <c r="K29" i="2"/>
  <c r="K32" i="2"/>
  <c r="K30" i="2"/>
  <c r="AF31" i="2"/>
  <c r="AH31" i="2" s="1"/>
  <c r="AJ31" i="2" s="1"/>
  <c r="AZ27" i="2"/>
  <c r="BA27" i="2" s="1"/>
  <c r="AL28" i="2" l="1"/>
  <c r="AN28" i="2" s="1"/>
  <c r="AP28" i="2" s="1"/>
  <c r="M30" i="2"/>
  <c r="O30" i="2" s="1"/>
  <c r="Q30" i="2" s="1"/>
  <c r="AQ30" i="2" s="1"/>
  <c r="M32" i="2"/>
  <c r="O32" i="2" s="1"/>
  <c r="Q32" i="2" s="1"/>
  <c r="AQ32" i="2" s="1"/>
  <c r="M29" i="2"/>
  <c r="S29" i="2" s="1"/>
  <c r="U29" i="2" s="1"/>
  <c r="W29" i="2" s="1"/>
  <c r="AR29" i="2" s="1"/>
  <c r="M33" i="2"/>
  <c r="O33" i="2" s="1"/>
  <c r="Q33" i="2" s="1"/>
  <c r="AQ33" i="2" s="1"/>
  <c r="M34" i="2"/>
  <c r="O34" i="2" s="1"/>
  <c r="Q34" i="2" s="1"/>
  <c r="AQ34" i="2" s="1"/>
  <c r="M31" i="2"/>
  <c r="S31" i="2" s="1"/>
  <c r="U31" i="2" s="1"/>
  <c r="W31" i="2" s="1"/>
  <c r="AR31" i="2" s="1"/>
  <c r="M28" i="2"/>
  <c r="O28" i="2" s="1"/>
  <c r="Q28" i="2" s="1"/>
  <c r="AQ28" i="2" s="1"/>
  <c r="AL31" i="2"/>
  <c r="AN31" i="2" s="1"/>
  <c r="AP31" i="2" s="1"/>
  <c r="AX27" i="2"/>
  <c r="AY27" i="2" s="1"/>
  <c r="B14" i="5"/>
  <c r="C14" i="5" s="1"/>
  <c r="J17" i="5"/>
  <c r="B15" i="5"/>
  <c r="B12" i="5"/>
  <c r="C12" i="5" s="1"/>
  <c r="K11" i="5"/>
  <c r="K17" i="5" s="1"/>
  <c r="J11" i="5"/>
  <c r="I11" i="5"/>
  <c r="I17" i="5" s="1"/>
  <c r="I18" i="5" s="1"/>
  <c r="H11" i="5"/>
  <c r="H17" i="5" s="1"/>
  <c r="B7" i="5"/>
  <c r="B8" i="5" s="1"/>
  <c r="J18" i="5" l="1"/>
  <c r="J19" i="5" s="1"/>
  <c r="S28" i="2"/>
  <c r="U28" i="2" s="1"/>
  <c r="W28" i="2" s="1"/>
  <c r="AR28" i="2" s="1"/>
  <c r="S32" i="2"/>
  <c r="U32" i="2" s="1"/>
  <c r="W32" i="2" s="1"/>
  <c r="AR32" i="2" s="1"/>
  <c r="Y31" i="2"/>
  <c r="AA31" i="2" s="1"/>
  <c r="AC31" i="2" s="1"/>
  <c r="AS31" i="2" s="1"/>
  <c r="S33" i="2"/>
  <c r="U33" i="2" s="1"/>
  <c r="W33" i="2" s="1"/>
  <c r="AR33" i="2" s="1"/>
  <c r="S34" i="2"/>
  <c r="U34" i="2" s="1"/>
  <c r="W34" i="2" s="1"/>
  <c r="AR34" i="2" s="1"/>
  <c r="S30" i="2"/>
  <c r="O31" i="2"/>
  <c r="Q31" i="2" s="1"/>
  <c r="AQ31" i="2" s="1"/>
  <c r="Y29" i="2"/>
  <c r="AA29" i="2" s="1"/>
  <c r="AC29" i="2" s="1"/>
  <c r="AS29" i="2" s="1"/>
  <c r="O29" i="2"/>
  <c r="Q29" i="2" s="1"/>
  <c r="AQ29" i="2" s="1"/>
  <c r="H18" i="5"/>
  <c r="H19" i="5"/>
  <c r="K18" i="5"/>
  <c r="K19" i="5" s="1"/>
  <c r="I19" i="5"/>
  <c r="B11" i="5"/>
  <c r="C11" i="5" s="1"/>
  <c r="D11" i="5" s="1"/>
  <c r="B13" i="5"/>
  <c r="C13" i="5" s="1"/>
  <c r="Y33" i="2" l="1"/>
  <c r="Y32" i="2"/>
  <c r="AA32" i="2" s="1"/>
  <c r="AC32" i="2" s="1"/>
  <c r="AS32" i="2" s="1"/>
  <c r="AE31" i="2"/>
  <c r="AG31" i="2" s="1"/>
  <c r="AI31" i="2" s="1"/>
  <c r="AT31" i="2" s="1"/>
  <c r="D8" i="5"/>
  <c r="D12" i="5"/>
  <c r="E12" i="5" s="1"/>
  <c r="F12" i="5" s="1"/>
  <c r="G12" i="5" s="1"/>
  <c r="AE32" i="2"/>
  <c r="AG32" i="2" s="1"/>
  <c r="AI32" i="2" s="1"/>
  <c r="AT32" i="2" s="1"/>
  <c r="Y28" i="2"/>
  <c r="AA28" i="2" s="1"/>
  <c r="AC28" i="2" s="1"/>
  <c r="AS28" i="2" s="1"/>
  <c r="U30" i="2"/>
  <c r="W30" i="2" s="1"/>
  <c r="AR30" i="2" s="1"/>
  <c r="Y30" i="2"/>
  <c r="Y34" i="2"/>
  <c r="AA34" i="2" s="1"/>
  <c r="AC34" i="2" s="1"/>
  <c r="AS34" i="2" s="1"/>
  <c r="AE29" i="2"/>
  <c r="AG29" i="2" s="1"/>
  <c r="AI29" i="2" s="1"/>
  <c r="AT29" i="2" s="1"/>
  <c r="AA33" i="2"/>
  <c r="AC33" i="2" s="1"/>
  <c r="AS33" i="2" s="1"/>
  <c r="AE33" i="2"/>
  <c r="AG33" i="2" s="1"/>
  <c r="AI33" i="2" s="1"/>
  <c r="AT33" i="2" s="1"/>
  <c r="C17" i="5"/>
  <c r="E11" i="5"/>
  <c r="D13" i="5"/>
  <c r="E13" i="5" s="1"/>
  <c r="F13" i="5" s="1"/>
  <c r="G13" i="5" s="1"/>
  <c r="AK31" i="2" l="1"/>
  <c r="AM31" i="2" s="1"/>
  <c r="AO31" i="2" s="1"/>
  <c r="AU31" i="2" s="1"/>
  <c r="AV31" i="2" s="1"/>
  <c r="AK32" i="2"/>
  <c r="AM32" i="2" s="1"/>
  <c r="AO32" i="2" s="1"/>
  <c r="AU32" i="2" s="1"/>
  <c r="AV32" i="2" s="1"/>
  <c r="AW32" i="2" s="1"/>
  <c r="AK33" i="2"/>
  <c r="AM33" i="2" s="1"/>
  <c r="AO33" i="2" s="1"/>
  <c r="AU33" i="2" s="1"/>
  <c r="AV33" i="2" s="1"/>
  <c r="AE28" i="2"/>
  <c r="AG28" i="2" s="1"/>
  <c r="AI28" i="2" s="1"/>
  <c r="AT28" i="2" s="1"/>
  <c r="AA30" i="2"/>
  <c r="AC30" i="2" s="1"/>
  <c r="AS30" i="2" s="1"/>
  <c r="AE30" i="2"/>
  <c r="AG30" i="2" s="1"/>
  <c r="AI30" i="2" s="1"/>
  <c r="AT30" i="2" s="1"/>
  <c r="AK29" i="2"/>
  <c r="AM29" i="2" s="1"/>
  <c r="AO29" i="2" s="1"/>
  <c r="AU29" i="2" s="1"/>
  <c r="AV29" i="2" s="1"/>
  <c r="AW29" i="2" s="1"/>
  <c r="AE34" i="2"/>
  <c r="AG34" i="2" s="1"/>
  <c r="AI34" i="2" s="1"/>
  <c r="AT34" i="2" s="1"/>
  <c r="BN31" i="2"/>
  <c r="BO31" i="2" s="1"/>
  <c r="AW31" i="2"/>
  <c r="F11" i="5"/>
  <c r="D14" i="5"/>
  <c r="E14" i="5" s="1"/>
  <c r="F14" i="5" s="1"/>
  <c r="G14" i="5" s="1"/>
  <c r="BE27" i="2"/>
  <c r="BG27" i="2"/>
  <c r="BD27" i="2"/>
  <c r="BB27" i="2" l="1"/>
  <c r="BN32" i="2"/>
  <c r="BO32" i="2" s="1"/>
  <c r="BN29" i="2"/>
  <c r="BO29" i="2" s="1"/>
  <c r="AK34" i="2"/>
  <c r="AM34" i="2" s="1"/>
  <c r="AO34" i="2" s="1"/>
  <c r="AU34" i="2" s="1"/>
  <c r="AV34" i="2" s="1"/>
  <c r="AK28" i="2"/>
  <c r="AM28" i="2" s="1"/>
  <c r="AO28" i="2" s="1"/>
  <c r="AU28" i="2" s="1"/>
  <c r="AV28" i="2" s="1"/>
  <c r="AK30" i="2"/>
  <c r="AM30" i="2" s="1"/>
  <c r="AO30" i="2" s="1"/>
  <c r="AU30" i="2" s="1"/>
  <c r="AV30" i="2" s="1"/>
  <c r="BN33" i="2"/>
  <c r="BO33" i="2" s="1"/>
  <c r="AW33" i="2"/>
  <c r="G11" i="5"/>
  <c r="D15" i="5"/>
  <c r="E15" i="5" s="1"/>
  <c r="F15" i="5" s="1"/>
  <c r="G15" i="5" s="1"/>
  <c r="D17" i="5"/>
  <c r="E17" i="5"/>
  <c r="BN34" i="2" l="1"/>
  <c r="BO34" i="2" s="1"/>
  <c r="AW34" i="2"/>
  <c r="AW28" i="2"/>
  <c r="BN28" i="2"/>
  <c r="BO28" i="2" s="1"/>
  <c r="BN30" i="2"/>
  <c r="BO30" i="2" s="1"/>
  <c r="AW30" i="2"/>
  <c r="G17" i="5"/>
  <c r="F17" i="5"/>
  <c r="I27" i="2"/>
  <c r="G27" i="2"/>
  <c r="H27" i="2" s="1"/>
  <c r="F15" i="2" l="1"/>
  <c r="G18" i="5"/>
  <c r="G19" i="5" s="1"/>
  <c r="B21" i="5" s="1"/>
  <c r="E27" i="2"/>
  <c r="BM27" i="2"/>
  <c r="BL27" i="2"/>
  <c r="BH27" i="2" s="1"/>
  <c r="K27" i="2"/>
  <c r="M27" i="2" l="1"/>
  <c r="BF27" i="2"/>
  <c r="BC27" i="2" s="1"/>
  <c r="J27" i="2"/>
  <c r="E20" i="2" l="1"/>
  <c r="E21" i="2" s="1"/>
  <c r="C21" i="2" s="1"/>
  <c r="B25" i="2" l="1"/>
  <c r="D25" i="2"/>
  <c r="C25" i="2"/>
  <c r="F13" i="2" l="1"/>
  <c r="BJ27" i="2"/>
  <c r="L27" i="2" l="1"/>
  <c r="BK27" i="2"/>
  <c r="BI27" i="2" l="1"/>
  <c r="S27" i="2" l="1"/>
  <c r="O27" i="2"/>
  <c r="Q27" i="2" s="1"/>
  <c r="U27" i="2" l="1"/>
  <c r="W27" i="2" s="1"/>
  <c r="Y27" i="2"/>
  <c r="AE27" i="2" s="1"/>
  <c r="AG27" i="2" s="1"/>
  <c r="AI27" i="2" s="1"/>
  <c r="AA27" i="2" l="1"/>
  <c r="AC27" i="2" s="1"/>
  <c r="N27" i="2" l="1"/>
  <c r="P27" i="2" l="1"/>
  <c r="R27" i="2" s="1"/>
  <c r="AQ27" i="2" s="1"/>
  <c r="T27" i="2"/>
  <c r="AK27" i="2"/>
  <c r="AM27" i="2" s="1"/>
  <c r="AO27" i="2" s="1"/>
  <c r="V27" i="2" l="1"/>
  <c r="X27" i="2" s="1"/>
  <c r="AR27" i="2" s="1"/>
  <c r="Z27" i="2"/>
  <c r="AB27" i="2" l="1"/>
  <c r="AD27" i="2" s="1"/>
  <c r="AS27" i="2" s="1"/>
  <c r="AF27" i="2"/>
  <c r="AH27" i="2" s="1"/>
  <c r="AJ27" i="2" s="1"/>
  <c r="AT27" i="2" s="1"/>
  <c r="AL27" i="2" l="1"/>
  <c r="AN27" i="2" s="1"/>
  <c r="AP27" i="2" s="1"/>
  <c r="AU27" i="2" l="1"/>
  <c r="AV27" i="2" s="1"/>
  <c r="BN27" i="2" l="1"/>
  <c r="BO27" i="2" s="1"/>
  <c r="BO25" i="2" s="1"/>
  <c r="AW27" i="2"/>
  <c r="BN25" i="2" l="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<sst xmlns="http://schemas.openxmlformats.org/spreadsheetml/2006/main" count="259" uniqueCount="127">
  <si>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</si>
  <si>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</si>
  <si>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</si>
  <si>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</si>
  <si>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</si>
  <si>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</si>
  <si>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</si>
  <si>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</si>
  <si>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</si>
  <si>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</si>
  <si>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</si>
  <si>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</si>
  <si>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</si>
  <si>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</si>
  <si>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</si>
  <si>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</si>
  <si>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</si>
  <si>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</si>
  <si>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</si>
  <si>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</si>
  <si>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</si>
  <si>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</si>
  <si>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</si>
  <si>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</si>
  <si>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</si>
  <si>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</si>
  <si>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</si>
  <si>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</si>
  <si>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</si>
  <si>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</si>
  <si>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</si>
  <si>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</si>
  <si>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</si>
  <si>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</si>
  <si>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</si>
  <si>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</si>
  <si>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</si>
  <si>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</si>
  <si>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</si>
  <si>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</si>
  <si>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</si>
  <si>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</si>
  <si>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</si>
  <si>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</si>
  <si>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</si>
  <si>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</si>
  <si>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</si>
  <si>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</si>
  <si>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</si>
  <si>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</si>
  <si>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</si>
  <si>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</si>
  <si>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</si>
  <si>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</si>
  <si>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</si>
  <si>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</si>
  <si>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</si>
  <si>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</si>
  <si>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</si>
  <si>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</si>
  <si>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</si>
  <si>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</si>
  <si>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</si>
  <si>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</si>
  <si>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</si>
  <si>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</si>
  <si>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</si>
  <si>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</si>
  <si>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</si>
  <si>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</si>
  <si>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</si>
  <si>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</si>
  <si>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</si>
  <si>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</si>
  <si>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</si>
  <si>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</si>
  <si>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</si>
  <si>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</si>
  <si>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</si>
  <si>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</si>
  <si>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</si>
  <si>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</si>
  <si>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</si>
  <si>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</si>
  <si>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</si>
  <si>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</si>
  <si>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</si>
  <si>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</si>
  <si>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</si>
  <si>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</si>
  <si>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</si>
  <si>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</si>
  <si>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</si>
  <si>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</si>
  <si>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</si>
  <si>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</si>
  <si>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</si>
  <si>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</si>
  <si>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</si>
  <si>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</si>
  <si>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</si>
  <si>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</si>
  <si>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</si>
  <si>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</si>
  <si>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</si>
  <si>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</si>
  <si>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</si>
  <si>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</si>
  <si>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</si>
  <si>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</si>
  <si>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</si>
  <si>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</si>
  <si>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</si>
  <si>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</si>
  <si>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</si>
  <si>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</si>
  <si>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</si>
  <si>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</si>
  <si>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</si>
  <si>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</si>
  <si>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Numero moduli contrattuali/unità abitative </t>
    </r>
    <r>
      <rPr>
        <b/>
        <u/>
        <sz val="10"/>
        <color rgb="FF002060"/>
        <rFont val="Calibri"/>
        <family val="2"/>
        <scheme val="minor"/>
      </rPr>
      <t>(massimo 8)</t>
    </r>
  </si>
  <si>
    <r>
      <t xml:space="preserve">Importo fattura </t>
    </r>
    <r>
      <rPr>
        <u/>
        <sz val="10"/>
        <color rgb="FF002060"/>
        <rFont val="Calibri"/>
        <family val="2"/>
        <scheme val="minor"/>
      </rPr>
      <t>(opzionale)</t>
    </r>
  </si>
  <si>
    <t>USO DOMESTICO RESIDENTI ABITANTI PUGLIA
Tariffe in vigore dal 01/01/2024 disponibili su www.aqp.it/clienti/tariffe</t>
  </si>
  <si>
    <t>Periodo 2024
Anno in Corso [AC]</t>
  </si>
  <si>
    <t xml:space="preserve">AC (2024)
Consumo (mc) </t>
  </si>
  <si>
    <t>da spegnere</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</si>
  <si>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Gennaio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</si>
</sst>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165">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0" fontId="0" fillId="0" borderId="0" xfId="0" applyFont="1" applyFill="1" applyBorder="1" applyProtection="1"/>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44" fontId="19" fillId="0" borderId="1" xfId="0" applyNumberFormat="1" applyFont="1" applyBorder="1" applyProtection="1">
      <protection hidden="1"/>
    </xf>
    <xf numFmtId="44" fontId="19" fillId="0" borderId="1" xfId="1" quotePrefix="1" applyFont="1" applyBorder="1" applyProtection="1">
      <protection hidden="1"/>
    </xf>
    <xf numFmtId="44" fontId="19" fillId="0" borderId="1" xfId="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Fill="1" applyBorder="1" applyProtection="1">
      <protection hidden="1"/>
    </xf>
    <xf numFmtId="166" fontId="10" fillId="0" borderId="30" xfId="0" applyNumberFormat="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xf numFmtId="0" fontId="26" fillId="0" borderId="3" xfId="0" applyFont="1" applyBorder="1" applyAlignment="1" applyProtection="1">
      <alignment horizontal="center" wrapText="1"/>
    </xf>
    <xf numFmtId="0" fontId="0" fillId="0" borderId="4" xfId="0" applyBorder="1" applyAlignment="1" applyProtection="1">
      <alignment wrapText="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68</xdr:col>
      <xdr:colOff>14631</xdr:colOff>
      <xdr:row>4</xdr:row>
      <xdr:rowOff>164344</xdr:rowOff>
    </xdr:from>
    <xdr:to>
      <xdr:col>73</xdr:col>
      <xdr:colOff>332363</xdr:colOff>
      <xdr:row>27</xdr:row>
      <xdr:rowOff>96277</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02899" y="935637"/>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A27" sqref="A27:A34"/>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3" t="s">
        <v>8</v>
      </c>
      <c r="B1" s="134"/>
      <c r="C1" s="134"/>
      <c r="D1" s="134"/>
      <c r="E1" s="134"/>
      <c r="F1" s="134"/>
      <c r="G1" s="134"/>
      <c r="H1" s="134"/>
      <c r="I1" s="134"/>
      <c r="J1" s="135"/>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0.1952054794520548</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20</v>
      </c>
      <c r="C11" s="24">
        <f>B11/365</f>
        <v>5.4794520547945202E-2</v>
      </c>
      <c r="D11" s="29">
        <f>IF(B8&lt;C11,B8,C11)</f>
        <v>5.4794520547945202E-2</v>
      </c>
      <c r="E11" s="1">
        <f>D11*$B$5</f>
        <v>3.2876712328767121</v>
      </c>
      <c r="F11" s="26">
        <f>E11*E28</f>
        <v>2.4238717808219179</v>
      </c>
      <c r="G11" s="7">
        <f>F11*$B$3</f>
        <v>193.90974246575342</v>
      </c>
      <c r="H11" s="7">
        <f>B4*$B$35</f>
        <v>251.49120000000002</v>
      </c>
      <c r="I11" s="7">
        <f>B4*$B$38</f>
        <v>725.98559999999998</v>
      </c>
      <c r="J11" s="7">
        <f>B4*3*(B41+B42+B43+B44)</f>
        <v>118.44</v>
      </c>
      <c r="K11" s="7">
        <f>(B47+B50+B53)/365*B5</f>
        <v>7.3331506849315069</v>
      </c>
    </row>
    <row r="12" spans="1:11" ht="13.8" x14ac:dyDescent="0.3">
      <c r="A12" s="1" t="s">
        <v>29</v>
      </c>
      <c r="B12" s="23">
        <f>G29</f>
        <v>10</v>
      </c>
      <c r="C12" s="24">
        <f t="shared" ref="C12:C14" si="0">B12/365</f>
        <v>2.7397260273972601E-2</v>
      </c>
      <c r="D12" s="30">
        <f>IF(B8-D11&lt;C12,B8-D11,C12)</f>
        <v>2.7397260273972601E-2</v>
      </c>
      <c r="E12" s="1">
        <f>D12*$B$5</f>
        <v>1.6438356164383561</v>
      </c>
      <c r="F12" s="7">
        <f>E12*E29</f>
        <v>1.5149178082191781</v>
      </c>
      <c r="G12" s="7">
        <f>F12*$B$3</f>
        <v>121.19342465753425</v>
      </c>
    </row>
    <row r="13" spans="1:11" ht="13.8" x14ac:dyDescent="0.3">
      <c r="A13" s="1" t="s">
        <v>30</v>
      </c>
      <c r="B13" s="23">
        <f>G30</f>
        <v>10</v>
      </c>
      <c r="C13" s="24">
        <f t="shared" si="0"/>
        <v>2.7397260273972601E-2</v>
      </c>
      <c r="D13" s="1">
        <f>IF(B8-D11-D12&lt;C13,B8-D11-D12,C13)</f>
        <v>2.7397260273972601E-2</v>
      </c>
      <c r="E13" s="1">
        <f>D13*$B$5</f>
        <v>1.6438356164383561</v>
      </c>
      <c r="F13" s="7">
        <f>E13*E30</f>
        <v>2.6435375342465752</v>
      </c>
      <c r="G13" s="7">
        <f>F13*$B$3</f>
        <v>211.48300273972603</v>
      </c>
    </row>
    <row r="14" spans="1:11" ht="13.8" x14ac:dyDescent="0.3">
      <c r="A14" s="1" t="s">
        <v>31</v>
      </c>
      <c r="B14" s="23">
        <f>G31</f>
        <v>30</v>
      </c>
      <c r="C14" s="24">
        <f t="shared" si="0"/>
        <v>8.2191780821917804E-2</v>
      </c>
      <c r="D14" s="1">
        <f>IF(B8-D11-D12-D13&lt;C14,B8-D11-D12-D13,C14)</f>
        <v>8.2191780821917804E-2</v>
      </c>
      <c r="E14" s="1">
        <f>D14*$B$5</f>
        <v>4.9315068493150687</v>
      </c>
      <c r="F14" s="7">
        <f>E14*E31</f>
        <v>11.191147397260274</v>
      </c>
      <c r="G14" s="7">
        <f>F14*$B$3</f>
        <v>895.29179178082188</v>
      </c>
    </row>
    <row r="15" spans="1:11" ht="13.8" x14ac:dyDescent="0.3">
      <c r="A15" s="1" t="s">
        <v>32</v>
      </c>
      <c r="B15" s="23">
        <f>G32</f>
        <v>0</v>
      </c>
      <c r="C15" s="25"/>
      <c r="D15" s="1">
        <f>B8-D11-D12-D13-D14</f>
        <v>5.8219178082191791E-2</v>
      </c>
      <c r="E15" s="1">
        <f>D15*$B$5</f>
        <v>3.4931506849315075</v>
      </c>
      <c r="F15" s="7">
        <f>E15*E32</f>
        <v>10.430806438356166</v>
      </c>
      <c r="G15" s="21">
        <f>F15*$B$3</f>
        <v>834.46451506849326</v>
      </c>
    </row>
    <row r="17" spans="1:11" ht="13.8" x14ac:dyDescent="0.3">
      <c r="A17" s="9" t="s">
        <v>33</v>
      </c>
      <c r="C17" s="9">
        <f t="shared" ref="C17:K17" si="1">SUM(C11:C16)</f>
        <v>0.19178082191780821</v>
      </c>
      <c r="D17" s="9">
        <f t="shared" si="1"/>
        <v>0.25</v>
      </c>
      <c r="E17" s="9">
        <f t="shared" si="1"/>
        <v>15</v>
      </c>
      <c r="F17" s="10">
        <f t="shared" si="1"/>
        <v>28.204280958904107</v>
      </c>
      <c r="G17" s="11">
        <f>SUM(G11:G16)</f>
        <v>2256.3424767123288</v>
      </c>
      <c r="H17" s="11">
        <f t="shared" si="1"/>
        <v>251.49120000000002</v>
      </c>
      <c r="I17" s="11">
        <f t="shared" si="1"/>
        <v>725.98559999999998</v>
      </c>
      <c r="J17" s="11">
        <f t="shared" si="1"/>
        <v>118.44</v>
      </c>
      <c r="K17" s="11">
        <f t="shared" si="1"/>
        <v>7.3331506849315069</v>
      </c>
    </row>
    <row r="18" spans="1:11" x14ac:dyDescent="0.2">
      <c r="A18" s="8" t="s">
        <v>34</v>
      </c>
      <c r="B18" s="12">
        <v>0.1</v>
      </c>
      <c r="C18" s="8"/>
      <c r="D18" s="8"/>
      <c r="E18" s="8"/>
      <c r="F18" s="8"/>
      <c r="G18" s="13">
        <f>G17*$B$18</f>
        <v>225.63424767123288</v>
      </c>
      <c r="H18" s="13">
        <f t="shared" ref="H18:K18" si="2">H17*$B$18</f>
        <v>25.149120000000003</v>
      </c>
      <c r="I18" s="13">
        <f t="shared" si="2"/>
        <v>72.598560000000006</v>
      </c>
      <c r="J18" s="13">
        <f t="shared" si="2"/>
        <v>11.844000000000001</v>
      </c>
      <c r="K18" s="13">
        <f t="shared" si="2"/>
        <v>0.73331506849315076</v>
      </c>
    </row>
    <row r="19" spans="1:11" x14ac:dyDescent="0.2">
      <c r="A19" s="8" t="s">
        <v>35</v>
      </c>
      <c r="B19" s="8"/>
      <c r="C19" s="8"/>
      <c r="D19" s="8"/>
      <c r="E19" s="8"/>
      <c r="F19" s="8"/>
      <c r="G19" s="13">
        <f>G17+G18</f>
        <v>2481.9767243835618</v>
      </c>
      <c r="H19" s="13">
        <f t="shared" ref="H19:K19" si="3">H17+H18</f>
        <v>276.64032000000003</v>
      </c>
      <c r="I19" s="13">
        <f t="shared" si="3"/>
        <v>798.58416</v>
      </c>
      <c r="J19" s="13">
        <f t="shared" si="3"/>
        <v>130.28399999999999</v>
      </c>
      <c r="K19" s="13">
        <f t="shared" si="3"/>
        <v>8.0664657534246569</v>
      </c>
    </row>
    <row r="21" spans="1:11" ht="13.8" x14ac:dyDescent="0.3">
      <c r="A21" s="1" t="s">
        <v>36</v>
      </c>
      <c r="B21" s="14">
        <f>G19+H19+I19+J19+K19</f>
        <v>3695.5516701369866</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20</v>
      </c>
      <c r="E28" s="19">
        <v>0.73726100000000006</v>
      </c>
      <c r="F28" s="18">
        <v>1</v>
      </c>
      <c r="G28" s="27">
        <v>20</v>
      </c>
      <c r="H28" s="27">
        <v>5.4794000000000002E-2</v>
      </c>
    </row>
    <row r="29" spans="1:11" x14ac:dyDescent="0.2">
      <c r="A29" s="17" t="s">
        <v>46</v>
      </c>
      <c r="B29" s="18" t="s">
        <v>47</v>
      </c>
      <c r="C29" s="18">
        <v>20</v>
      </c>
      <c r="D29" s="18">
        <v>30</v>
      </c>
      <c r="E29" s="63">
        <v>0.92157500000000003</v>
      </c>
      <c r="F29" s="18">
        <v>1</v>
      </c>
      <c r="G29" s="27">
        <v>10</v>
      </c>
      <c r="H29" s="27">
        <v>2.7397000000000001E-2</v>
      </c>
    </row>
    <row r="30" spans="1:11" x14ac:dyDescent="0.2">
      <c r="A30" s="17" t="s">
        <v>48</v>
      </c>
      <c r="B30" s="18" t="s">
        <v>49</v>
      </c>
      <c r="C30" s="18">
        <v>30</v>
      </c>
      <c r="D30" s="18">
        <v>40</v>
      </c>
      <c r="E30" s="31">
        <v>1.608152</v>
      </c>
      <c r="F30" s="18">
        <v>1</v>
      </c>
      <c r="G30" s="27">
        <v>10</v>
      </c>
      <c r="H30" s="27">
        <v>2.7397000000000001E-2</v>
      </c>
    </row>
    <row r="31" spans="1:11" x14ac:dyDescent="0.2">
      <c r="A31" s="17" t="s">
        <v>50</v>
      </c>
      <c r="B31" s="18" t="s">
        <v>51</v>
      </c>
      <c r="C31" s="18">
        <v>40</v>
      </c>
      <c r="D31" s="18">
        <v>70</v>
      </c>
      <c r="E31" s="19">
        <v>2.2693159999999999</v>
      </c>
      <c r="F31" s="18">
        <v>1</v>
      </c>
      <c r="G31" s="27">
        <v>30</v>
      </c>
      <c r="H31" s="27">
        <v>8.2191E-2</v>
      </c>
    </row>
    <row r="32" spans="1:11" x14ac:dyDescent="0.2">
      <c r="A32" s="17" t="s">
        <v>52</v>
      </c>
      <c r="B32" s="18" t="s">
        <v>53</v>
      </c>
      <c r="C32" s="18">
        <v>70</v>
      </c>
      <c r="D32" s="18"/>
      <c r="E32" s="19">
        <v>2.9860739999999999</v>
      </c>
      <c r="F32" s="18">
        <v>1</v>
      </c>
      <c r="G32" s="18"/>
      <c r="H32" s="18"/>
    </row>
    <row r="34" spans="1:5" x14ac:dyDescent="0.2">
      <c r="A34" s="2" t="s">
        <v>54</v>
      </c>
    </row>
    <row r="35" spans="1:5" ht="20.399999999999999" x14ac:dyDescent="0.2">
      <c r="A35" s="15" t="s">
        <v>55</v>
      </c>
      <c r="B35" s="15">
        <v>0.20957600000000001</v>
      </c>
      <c r="C35" s="15" t="s">
        <v>56</v>
      </c>
    </row>
    <row r="37" spans="1:5" x14ac:dyDescent="0.2">
      <c r="A37" s="2" t="s">
        <v>57</v>
      </c>
    </row>
    <row r="38" spans="1:5" ht="20.399999999999999" x14ac:dyDescent="0.2">
      <c r="A38" s="15" t="s">
        <v>55</v>
      </c>
      <c r="B38" s="15">
        <v>0.60498799999999997</v>
      </c>
      <c r="C38" s="15" t="s">
        <v>56</v>
      </c>
    </row>
    <row r="40" spans="1:5" x14ac:dyDescent="0.2">
      <c r="A40" s="8" t="s">
        <v>58</v>
      </c>
      <c r="B40" s="8" t="s">
        <v>59</v>
      </c>
      <c r="C40" s="8" t="s">
        <v>60</v>
      </c>
    </row>
    <row r="41" spans="1:5" x14ac:dyDescent="0.2">
      <c r="A41" s="8" t="s">
        <v>61</v>
      </c>
      <c r="B41" s="8">
        <v>6.0000000000000001E-3</v>
      </c>
      <c r="C41" s="8" t="s">
        <v>62</v>
      </c>
    </row>
    <row r="42" spans="1:5" x14ac:dyDescent="0.2">
      <c r="A42" s="8" t="s">
        <v>63</v>
      </c>
      <c r="B42" s="8">
        <v>8.9999999999999993E-3</v>
      </c>
      <c r="C42" s="8" t="s">
        <v>62</v>
      </c>
    </row>
    <row r="43" spans="1:5" x14ac:dyDescent="0.2">
      <c r="A43" s="8" t="s">
        <v>64</v>
      </c>
      <c r="B43" s="8">
        <v>1.7899999999999999E-2</v>
      </c>
      <c r="C43" s="8" t="s">
        <v>62</v>
      </c>
      <c r="D43" s="8">
        <v>1.7899999999999999E-2</v>
      </c>
      <c r="E43" s="2" t="s">
        <v>91</v>
      </c>
    </row>
    <row r="44" spans="1:5" x14ac:dyDescent="0.2">
      <c r="A44" s="8" t="s">
        <v>65</v>
      </c>
      <c r="B44" s="8">
        <v>0</v>
      </c>
      <c r="C44" s="8" t="s">
        <v>62</v>
      </c>
      <c r="D44" s="2" t="s">
        <v>125</v>
      </c>
    </row>
    <row r="46" spans="1:5" x14ac:dyDescent="0.2">
      <c r="A46" s="2" t="s">
        <v>66</v>
      </c>
      <c r="B46" s="2" t="s">
        <v>67</v>
      </c>
    </row>
    <row r="47" spans="1:5" ht="20.399999999999999" x14ac:dyDescent="0.2">
      <c r="A47" s="15" t="s">
        <v>55</v>
      </c>
      <c r="B47" s="15">
        <v>14.01</v>
      </c>
      <c r="C47" s="15"/>
    </row>
    <row r="48" spans="1:5" x14ac:dyDescent="0.2">
      <c r="E48" s="20"/>
    </row>
    <row r="49" spans="1:3" x14ac:dyDescent="0.2">
      <c r="A49" s="2" t="s">
        <v>68</v>
      </c>
      <c r="B49" s="2" t="s">
        <v>67</v>
      </c>
    </row>
    <row r="50" spans="1:3" ht="20.399999999999999" x14ac:dyDescent="0.2">
      <c r="A50" s="15" t="s">
        <v>55</v>
      </c>
      <c r="B50" s="15">
        <v>4.87</v>
      </c>
      <c r="C50" s="15"/>
    </row>
    <row r="52" spans="1:3" x14ac:dyDescent="0.2">
      <c r="A52" s="2" t="s">
        <v>69</v>
      </c>
      <c r="B52" s="2" t="s">
        <v>67</v>
      </c>
    </row>
    <row r="53" spans="1:3" x14ac:dyDescent="0.2">
      <c r="A53" s="15" t="s">
        <v>38</v>
      </c>
      <c r="B53" s="15">
        <v>25.73</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2" zoomScale="118" zoomScaleNormal="118" workbookViewId="0">
      <selection activeCell="A22" sqref="A1:XFD104857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3" t="s">
        <v>8</v>
      </c>
      <c r="B1" s="134"/>
      <c r="C1" s="134"/>
      <c r="D1" s="134"/>
      <c r="E1" s="134"/>
      <c r="F1" s="134"/>
      <c r="G1" s="134"/>
      <c r="H1" s="134"/>
      <c r="I1" s="134"/>
      <c r="J1" s="135"/>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0.1952054794520548</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20</v>
      </c>
      <c r="C11" s="24">
        <f>B11/365</f>
        <v>5.4794520547945202E-2</v>
      </c>
      <c r="D11" s="29">
        <f>IF(B8&lt;C11,B8,C11)</f>
        <v>5.4794520547945202E-2</v>
      </c>
      <c r="E11" s="1">
        <f>D11*$B$5</f>
        <v>3.2876712328767121</v>
      </c>
      <c r="F11" s="26">
        <f>E11*E28</f>
        <v>2.4238717808219179</v>
      </c>
      <c r="G11" s="7">
        <f>F11*$B$3</f>
        <v>193.90974246575342</v>
      </c>
      <c r="H11" s="7">
        <f>B4*$B$35</f>
        <v>251.49120000000002</v>
      </c>
      <c r="I11" s="7">
        <f>B4*$B$38</f>
        <v>725.98559999999998</v>
      </c>
      <c r="J11" s="7">
        <f>B4*3*(B41+B42+B43+B44)</f>
        <v>118.44</v>
      </c>
      <c r="K11" s="7">
        <f>(B47+B50+B53)/365*B5</f>
        <v>7.3331506849315069</v>
      </c>
    </row>
    <row r="12" spans="1:11" ht="13.8" x14ac:dyDescent="0.3">
      <c r="A12" s="1" t="s">
        <v>29</v>
      </c>
      <c r="B12" s="23">
        <f>G29</f>
        <v>10</v>
      </c>
      <c r="C12" s="24">
        <f t="shared" ref="C12:C14" si="0">B12/365</f>
        <v>2.7397260273972601E-2</v>
      </c>
      <c r="D12" s="30">
        <f>IF(B8-D11&lt;C12,B8-D11,C12)</f>
        <v>2.7397260273972601E-2</v>
      </c>
      <c r="E12" s="1">
        <f>D12*$B$5</f>
        <v>1.6438356164383561</v>
      </c>
      <c r="F12" s="7">
        <f>E12*E29</f>
        <v>1.5149178082191781</v>
      </c>
      <c r="G12" s="7">
        <f>F12*$B$3</f>
        <v>121.19342465753425</v>
      </c>
    </row>
    <row r="13" spans="1:11" ht="13.8" x14ac:dyDescent="0.3">
      <c r="A13" s="1" t="s">
        <v>30</v>
      </c>
      <c r="B13" s="23">
        <f>G30</f>
        <v>10</v>
      </c>
      <c r="C13" s="24">
        <f t="shared" si="0"/>
        <v>2.7397260273972601E-2</v>
      </c>
      <c r="D13" s="1">
        <f>IF(B8-D11-D12&lt;C13,B8-D11-D12,C13)</f>
        <v>2.7397260273972601E-2</v>
      </c>
      <c r="E13" s="1">
        <f>D13*$B$5</f>
        <v>1.6438356164383561</v>
      </c>
      <c r="F13" s="7">
        <f>E13*E30</f>
        <v>2.6435375342465752</v>
      </c>
      <c r="G13" s="7">
        <f>F13*$B$3</f>
        <v>211.48300273972603</v>
      </c>
    </row>
    <row r="14" spans="1:11" ht="13.8" x14ac:dyDescent="0.3">
      <c r="A14" s="1" t="s">
        <v>31</v>
      </c>
      <c r="B14" s="23">
        <f>G31</f>
        <v>30</v>
      </c>
      <c r="C14" s="24">
        <f t="shared" si="0"/>
        <v>8.2191780821917804E-2</v>
      </c>
      <c r="D14" s="1">
        <f>IF(B8-D11-D12-D13&lt;C14,B8-D11-D12-D13,C14)</f>
        <v>8.2191780821917804E-2</v>
      </c>
      <c r="E14" s="1">
        <f>D14*$B$5</f>
        <v>4.9315068493150687</v>
      </c>
      <c r="F14" s="7">
        <f>E14*E31</f>
        <v>11.191147397260274</v>
      </c>
      <c r="G14" s="7">
        <f>F14*$B$3</f>
        <v>895.29179178082188</v>
      </c>
    </row>
    <row r="15" spans="1:11" ht="13.8" x14ac:dyDescent="0.3">
      <c r="A15" s="1" t="s">
        <v>32</v>
      </c>
      <c r="B15" s="23">
        <f>G32</f>
        <v>0</v>
      </c>
      <c r="C15" s="25"/>
      <c r="D15" s="1">
        <f>B8-D11-D12-D13-D14</f>
        <v>5.8219178082191791E-2</v>
      </c>
      <c r="E15" s="1">
        <f>D15*$B$5</f>
        <v>3.4931506849315075</v>
      </c>
      <c r="F15" s="7">
        <f>E15*E32</f>
        <v>10.430806438356166</v>
      </c>
      <c r="G15" s="21">
        <f>F15*$B$3</f>
        <v>834.46451506849326</v>
      </c>
    </row>
    <row r="17" spans="1:11" ht="13.8" x14ac:dyDescent="0.3">
      <c r="A17" s="9" t="s">
        <v>33</v>
      </c>
      <c r="C17" s="9">
        <f t="shared" ref="C17:K17" si="1">SUM(C11:C16)</f>
        <v>0.19178082191780821</v>
      </c>
      <c r="D17" s="9">
        <f t="shared" si="1"/>
        <v>0.25</v>
      </c>
      <c r="E17" s="9">
        <f t="shared" si="1"/>
        <v>15</v>
      </c>
      <c r="F17" s="10">
        <f t="shared" si="1"/>
        <v>28.204280958904107</v>
      </c>
      <c r="G17" s="11">
        <f>SUM(G11:G16)</f>
        <v>2256.3424767123288</v>
      </c>
      <c r="H17" s="11">
        <f t="shared" si="1"/>
        <v>251.49120000000002</v>
      </c>
      <c r="I17" s="11">
        <f t="shared" si="1"/>
        <v>725.98559999999998</v>
      </c>
      <c r="J17" s="11">
        <f t="shared" si="1"/>
        <v>118.44</v>
      </c>
      <c r="K17" s="11">
        <f t="shared" si="1"/>
        <v>7.3331506849315069</v>
      </c>
    </row>
    <row r="18" spans="1:11" x14ac:dyDescent="0.2">
      <c r="A18" s="8" t="s">
        <v>34</v>
      </c>
      <c r="B18" s="12">
        <v>0.1</v>
      </c>
      <c r="C18" s="8"/>
      <c r="D18" s="8"/>
      <c r="E18" s="8"/>
      <c r="F18" s="8"/>
      <c r="G18" s="13">
        <f>G17*$B$18</f>
        <v>225.63424767123288</v>
      </c>
      <c r="H18" s="13">
        <f t="shared" ref="H18:K18" si="2">H17*$B$18</f>
        <v>25.149120000000003</v>
      </c>
      <c r="I18" s="13">
        <f t="shared" si="2"/>
        <v>72.598560000000006</v>
      </c>
      <c r="J18" s="13">
        <f t="shared" si="2"/>
        <v>11.844000000000001</v>
      </c>
      <c r="K18" s="13">
        <f t="shared" si="2"/>
        <v>0.73331506849315076</v>
      </c>
    </row>
    <row r="19" spans="1:11" x14ac:dyDescent="0.2">
      <c r="A19" s="8" t="s">
        <v>35</v>
      </c>
      <c r="B19" s="8"/>
      <c r="C19" s="8"/>
      <c r="D19" s="8"/>
      <c r="E19" s="8"/>
      <c r="F19" s="8"/>
      <c r="G19" s="13">
        <f>G17+G18</f>
        <v>2481.9767243835618</v>
      </c>
      <c r="H19" s="13">
        <f t="shared" ref="H19:K19" si="3">H17+H18</f>
        <v>276.64032000000003</v>
      </c>
      <c r="I19" s="13">
        <f t="shared" si="3"/>
        <v>798.58416</v>
      </c>
      <c r="J19" s="13">
        <f t="shared" si="3"/>
        <v>130.28399999999999</v>
      </c>
      <c r="K19" s="13">
        <f t="shared" si="3"/>
        <v>8.0664657534246569</v>
      </c>
    </row>
    <row r="21" spans="1:11" ht="13.8" x14ac:dyDescent="0.3">
      <c r="A21" s="1" t="s">
        <v>36</v>
      </c>
      <c r="B21" s="14">
        <f>G19+H19+I19+J19+K19</f>
        <v>3695.5516701369866</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20</v>
      </c>
      <c r="E28" s="19">
        <v>0.73726100000000006</v>
      </c>
      <c r="F28" s="18">
        <v>1</v>
      </c>
      <c r="G28" s="27">
        <v>20</v>
      </c>
      <c r="H28" s="27">
        <v>5.4794000000000002E-2</v>
      </c>
    </row>
    <row r="29" spans="1:11" x14ac:dyDescent="0.2">
      <c r="A29" s="17" t="s">
        <v>46</v>
      </c>
      <c r="B29" s="18" t="s">
        <v>47</v>
      </c>
      <c r="C29" s="18">
        <v>20</v>
      </c>
      <c r="D29" s="18">
        <v>30</v>
      </c>
      <c r="E29" s="63">
        <v>0.92157500000000003</v>
      </c>
      <c r="F29" s="18">
        <v>1</v>
      </c>
      <c r="G29" s="27">
        <v>10</v>
      </c>
      <c r="H29" s="27">
        <v>2.7397000000000001E-2</v>
      </c>
    </row>
    <row r="30" spans="1:11" x14ac:dyDescent="0.2">
      <c r="A30" s="17" t="s">
        <v>48</v>
      </c>
      <c r="B30" s="18" t="s">
        <v>49</v>
      </c>
      <c r="C30" s="18">
        <v>30</v>
      </c>
      <c r="D30" s="18">
        <v>40</v>
      </c>
      <c r="E30" s="31">
        <v>1.608152</v>
      </c>
      <c r="F30" s="18">
        <v>1</v>
      </c>
      <c r="G30" s="27">
        <v>10</v>
      </c>
      <c r="H30" s="27">
        <v>2.7397000000000001E-2</v>
      </c>
    </row>
    <row r="31" spans="1:11" x14ac:dyDescent="0.2">
      <c r="A31" s="17" t="s">
        <v>50</v>
      </c>
      <c r="B31" s="18" t="s">
        <v>51</v>
      </c>
      <c r="C31" s="18">
        <v>40</v>
      </c>
      <c r="D31" s="18">
        <v>70</v>
      </c>
      <c r="E31" s="19">
        <v>2.2693159999999999</v>
      </c>
      <c r="F31" s="18">
        <v>1</v>
      </c>
      <c r="G31" s="27">
        <v>30</v>
      </c>
      <c r="H31" s="27">
        <v>8.2191E-2</v>
      </c>
    </row>
    <row r="32" spans="1:11" x14ac:dyDescent="0.2">
      <c r="A32" s="17" t="s">
        <v>52</v>
      </c>
      <c r="B32" s="18" t="s">
        <v>53</v>
      </c>
      <c r="C32" s="18">
        <v>70</v>
      </c>
      <c r="D32" s="18"/>
      <c r="E32" s="19">
        <v>2.9860739999999999</v>
      </c>
      <c r="F32" s="18">
        <v>1</v>
      </c>
      <c r="G32" s="18"/>
      <c r="H32" s="18"/>
    </row>
    <row r="34" spans="1:5" x14ac:dyDescent="0.2">
      <c r="A34" s="2" t="s">
        <v>54</v>
      </c>
    </row>
    <row r="35" spans="1:5" ht="20.399999999999999" x14ac:dyDescent="0.2">
      <c r="A35" s="15" t="s">
        <v>55</v>
      </c>
      <c r="B35" s="15">
        <v>0.20957600000000001</v>
      </c>
      <c r="C35" s="15" t="s">
        <v>56</v>
      </c>
    </row>
    <row r="37" spans="1:5" x14ac:dyDescent="0.2">
      <c r="A37" s="2" t="s">
        <v>57</v>
      </c>
    </row>
    <row r="38" spans="1:5" ht="20.399999999999999" x14ac:dyDescent="0.2">
      <c r="A38" s="15" t="s">
        <v>55</v>
      </c>
      <c r="B38" s="15">
        <v>0.60498799999999997</v>
      </c>
      <c r="C38" s="15" t="s">
        <v>56</v>
      </c>
    </row>
    <row r="40" spans="1:5" x14ac:dyDescent="0.2">
      <c r="A40" s="8" t="s">
        <v>58</v>
      </c>
      <c r="B40" s="8" t="s">
        <v>59</v>
      </c>
      <c r="C40" s="8" t="s">
        <v>60</v>
      </c>
    </row>
    <row r="41" spans="1:5" x14ac:dyDescent="0.2">
      <c r="A41" s="8" t="s">
        <v>61</v>
      </c>
      <c r="B41" s="8">
        <v>6.0000000000000001E-3</v>
      </c>
      <c r="C41" s="8" t="s">
        <v>62</v>
      </c>
    </row>
    <row r="42" spans="1:5" x14ac:dyDescent="0.2">
      <c r="A42" s="8" t="s">
        <v>63</v>
      </c>
      <c r="B42" s="8">
        <v>8.9999999999999993E-3</v>
      </c>
      <c r="C42" s="8" t="s">
        <v>62</v>
      </c>
    </row>
    <row r="43" spans="1:5" x14ac:dyDescent="0.2">
      <c r="A43" s="8" t="s">
        <v>64</v>
      </c>
      <c r="B43" s="8">
        <v>1.7899999999999999E-2</v>
      </c>
      <c r="C43" s="8" t="s">
        <v>62</v>
      </c>
      <c r="D43" s="8">
        <v>1.7899999999999999E-2</v>
      </c>
      <c r="E43" s="2" t="s">
        <v>91</v>
      </c>
    </row>
    <row r="44" spans="1:5" x14ac:dyDescent="0.2">
      <c r="A44" s="8" t="s">
        <v>65</v>
      </c>
      <c r="B44" s="8">
        <v>0</v>
      </c>
      <c r="C44" s="8" t="s">
        <v>62</v>
      </c>
      <c r="D44" s="2" t="s">
        <v>125</v>
      </c>
    </row>
    <row r="46" spans="1:5" x14ac:dyDescent="0.2">
      <c r="A46" s="2" t="s">
        <v>66</v>
      </c>
      <c r="B46" s="2" t="s">
        <v>67</v>
      </c>
    </row>
    <row r="47" spans="1:5" ht="20.399999999999999" x14ac:dyDescent="0.2">
      <c r="A47" s="15" t="s">
        <v>55</v>
      </c>
      <c r="B47" s="15">
        <v>14.01</v>
      </c>
      <c r="C47" s="15"/>
    </row>
    <row r="48" spans="1:5" x14ac:dyDescent="0.2">
      <c r="E48" s="20"/>
    </row>
    <row r="49" spans="1:3" x14ac:dyDescent="0.2">
      <c r="A49" s="2" t="s">
        <v>68</v>
      </c>
      <c r="B49" s="2" t="s">
        <v>67</v>
      </c>
    </row>
    <row r="50" spans="1:3" ht="20.399999999999999" x14ac:dyDescent="0.2">
      <c r="A50" s="15" t="s">
        <v>55</v>
      </c>
      <c r="B50" s="15">
        <v>4.87</v>
      </c>
      <c r="C50" s="15"/>
    </row>
    <row r="52" spans="1:3" x14ac:dyDescent="0.2">
      <c r="A52" s="2" t="s">
        <v>69</v>
      </c>
      <c r="B52" s="2" t="s">
        <v>67</v>
      </c>
    </row>
    <row r="53" spans="1:3" x14ac:dyDescent="0.2">
      <c r="A53" s="15" t="s">
        <v>38</v>
      </c>
      <c r="B53" s="15">
        <v>25.73</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zoomScale="82" zoomScaleNormal="82" zoomScalePageLayoutView="65" workbookViewId="0">
      <selection activeCell="C18" sqref="C18"/>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hidden="1" customWidth="1"/>
    <col min="5" max="5" width="16.33203125" style="32" hidden="1" customWidth="1"/>
    <col min="6" max="6" width="13.6640625" style="32" customWidth="1"/>
    <col min="7" max="8" width="10" style="33" hidden="1" customWidth="1"/>
    <col min="9" max="9" width="14.33203125" style="33" hidden="1" customWidth="1"/>
    <col min="10" max="10" width="10" style="33" hidden="1" customWidth="1"/>
    <col min="11" max="12" width="12.33203125" style="33" hidden="1" customWidth="1"/>
    <col min="13" max="24" width="8.88671875" style="32" hidden="1" customWidth="1"/>
    <col min="25" max="30" width="11" style="32" hidden="1" customWidth="1"/>
    <col min="31" max="34" width="11.33203125" style="32" hidden="1" customWidth="1"/>
    <col min="35" max="42" width="12.33203125" style="32" hidden="1" customWidth="1"/>
    <col min="43" max="43" width="11.6640625" style="32" customWidth="1"/>
    <col min="44" max="44" width="12.33203125" style="32" bestFit="1" customWidth="1"/>
    <col min="45" max="45" width="12.44140625" style="32" customWidth="1"/>
    <col min="46" max="46" width="15.109375" style="32" bestFit="1" customWidth="1"/>
    <col min="47" max="48" width="12.33203125" style="32" customWidth="1"/>
    <col min="49" max="49" width="9" style="32" hidden="1" customWidth="1"/>
    <col min="50" max="50" width="16.109375" style="32" customWidth="1"/>
    <col min="51" max="51" width="14" style="32" hidden="1" customWidth="1"/>
    <col min="52" max="52" width="14" style="32" customWidth="1"/>
    <col min="53" max="53" width="14.44140625" style="32" hidden="1" customWidth="1"/>
    <col min="54" max="54" width="14.44140625" style="32" customWidth="1"/>
    <col min="55" max="59" width="14.33203125" style="32" hidden="1" customWidth="1"/>
    <col min="60" max="60" width="14.33203125" style="32" customWidth="1"/>
    <col min="61" max="65" width="12.5546875" style="32" hidden="1" customWidth="1"/>
    <col min="66" max="66" width="12.5546875" style="32" customWidth="1"/>
    <col min="67" max="67" width="16" style="32" customWidth="1"/>
    <col min="68" max="68" width="2.5546875" style="32" customWidth="1"/>
    <col min="69" max="69" width="14.88671875" style="32" customWidth="1"/>
    <col min="70" max="70" width="3.6640625" style="32" customWidth="1"/>
    <col min="71" max="72" width="11.44140625" style="32" customWidth="1"/>
    <col min="73" max="74" width="10.33203125" style="32" customWidth="1"/>
    <col min="75" max="75" width="8.88671875" style="32" customWidth="1"/>
    <col min="76" max="16384" width="8.88671875" style="32"/>
  </cols>
  <sheetData>
    <row r="1" spans="1:68" ht="15" thickBot="1" x14ac:dyDescent="0.35"/>
    <row r="2" spans="1:68" s="35" customFormat="1" ht="15" thickTop="1" x14ac:dyDescent="0.3">
      <c r="A2" s="34"/>
      <c r="B2" s="34"/>
      <c r="G2" s="34"/>
      <c r="H2" s="34"/>
      <c r="I2" s="34"/>
      <c r="J2" s="34"/>
      <c r="K2" s="34"/>
      <c r="L2" s="34"/>
      <c r="AR2" s="138" t="s">
        <v>122</v>
      </c>
      <c r="AS2" s="139"/>
      <c r="AT2" s="139"/>
      <c r="AU2" s="139"/>
      <c r="AV2" s="139"/>
      <c r="AW2" s="139"/>
      <c r="AX2" s="139"/>
      <c r="AY2" s="139"/>
      <c r="AZ2" s="139"/>
      <c r="BA2" s="139"/>
      <c r="BB2" s="139"/>
      <c r="BC2" s="139"/>
      <c r="BD2" s="139"/>
      <c r="BE2" s="139"/>
      <c r="BF2" s="139"/>
      <c r="BG2" s="139"/>
      <c r="BH2" s="139"/>
      <c r="BI2" s="139"/>
      <c r="BJ2" s="139"/>
      <c r="BK2" s="139"/>
      <c r="BL2" s="139"/>
      <c r="BM2" s="139"/>
      <c r="BN2" s="139"/>
      <c r="BO2" s="140"/>
    </row>
    <row r="3" spans="1:68" s="35" customFormat="1" x14ac:dyDescent="0.3">
      <c r="A3" s="34"/>
      <c r="B3" s="34"/>
      <c r="G3" s="34"/>
      <c r="H3" s="34"/>
      <c r="I3" s="34"/>
      <c r="J3" s="34"/>
      <c r="K3" s="34"/>
      <c r="L3" s="34"/>
      <c r="AL3" s="64"/>
      <c r="AM3" s="64"/>
      <c r="AR3" s="141"/>
      <c r="AS3" s="142"/>
      <c r="AT3" s="142"/>
      <c r="AU3" s="142"/>
      <c r="AV3" s="142"/>
      <c r="AW3" s="142"/>
      <c r="AX3" s="142"/>
      <c r="AY3" s="142"/>
      <c r="AZ3" s="142"/>
      <c r="BA3" s="142"/>
      <c r="BB3" s="142"/>
      <c r="BC3" s="142"/>
      <c r="BD3" s="142"/>
      <c r="BE3" s="142"/>
      <c r="BF3" s="142"/>
      <c r="BG3" s="142"/>
      <c r="BH3" s="142"/>
      <c r="BI3" s="142"/>
      <c r="BJ3" s="142"/>
      <c r="BK3" s="142"/>
      <c r="BL3" s="142"/>
      <c r="BM3" s="142"/>
      <c r="BN3" s="142"/>
      <c r="BO3" s="143"/>
    </row>
    <row r="4" spans="1:68" s="35" customFormat="1" ht="15" thickBot="1" x14ac:dyDescent="0.35">
      <c r="A4" s="34"/>
      <c r="B4" s="34"/>
      <c r="G4" s="34"/>
      <c r="H4" s="34"/>
      <c r="I4" s="34"/>
      <c r="J4" s="34"/>
      <c r="K4" s="34"/>
      <c r="L4" s="34"/>
      <c r="AL4" s="64"/>
      <c r="AM4" s="64"/>
      <c r="AR4" s="144"/>
      <c r="AS4" s="145"/>
      <c r="AT4" s="145"/>
      <c r="AU4" s="145"/>
      <c r="AV4" s="145"/>
      <c r="AW4" s="145"/>
      <c r="AX4" s="145"/>
      <c r="AY4" s="145"/>
      <c r="AZ4" s="145"/>
      <c r="BA4" s="145"/>
      <c r="BB4" s="145"/>
      <c r="BC4" s="145"/>
      <c r="BD4" s="145"/>
      <c r="BE4" s="145"/>
      <c r="BF4" s="145"/>
      <c r="BG4" s="145"/>
      <c r="BH4" s="145"/>
      <c r="BI4" s="145"/>
      <c r="BJ4" s="145"/>
      <c r="BK4" s="145"/>
      <c r="BL4" s="145"/>
      <c r="BM4" s="145"/>
      <c r="BN4" s="145"/>
      <c r="BO4" s="146"/>
    </row>
    <row r="5" spans="1:68" ht="15.6" thickTop="1" thickBot="1" x14ac:dyDescent="0.35">
      <c r="A5" s="36"/>
      <c r="B5" s="37"/>
      <c r="AK5" s="64"/>
      <c r="AL5" s="64"/>
      <c r="AM5" s="64"/>
    </row>
    <row r="6" spans="1:68" x14ac:dyDescent="0.3">
      <c r="A6" s="36"/>
      <c r="B6" s="37"/>
      <c r="AK6" s="64"/>
      <c r="AL6" s="64"/>
      <c r="AM6" s="64"/>
      <c r="AR6" s="154" t="s">
        <v>126</v>
      </c>
      <c r="AS6" s="155"/>
      <c r="AT6" s="155"/>
      <c r="AU6" s="155"/>
      <c r="AV6" s="155"/>
      <c r="AW6" s="155"/>
      <c r="AX6" s="155"/>
      <c r="AY6" s="155"/>
      <c r="AZ6" s="155"/>
      <c r="BA6" s="155"/>
      <c r="BB6" s="155"/>
      <c r="BC6" s="155"/>
      <c r="BD6" s="155"/>
      <c r="BE6" s="155"/>
      <c r="BF6" s="155"/>
      <c r="BG6" s="155"/>
      <c r="BH6" s="155"/>
      <c r="BI6" s="155"/>
      <c r="BJ6" s="155"/>
      <c r="BK6" s="155"/>
      <c r="BL6" s="155"/>
      <c r="BM6" s="155"/>
      <c r="BN6" s="155"/>
      <c r="BO6" s="156"/>
    </row>
    <row r="7" spans="1:68" x14ac:dyDescent="0.3">
      <c r="A7" s="38" t="s">
        <v>7</v>
      </c>
      <c r="B7" s="36"/>
      <c r="AK7" s="64"/>
      <c r="AL7" s="64"/>
      <c r="AM7" s="64"/>
      <c r="AR7" s="157"/>
      <c r="AS7" s="158"/>
      <c r="AT7" s="158"/>
      <c r="AU7" s="158"/>
      <c r="AV7" s="158"/>
      <c r="AW7" s="158"/>
      <c r="AX7" s="158"/>
      <c r="AY7" s="158"/>
      <c r="AZ7" s="158"/>
      <c r="BA7" s="158"/>
      <c r="BB7" s="158"/>
      <c r="BC7" s="158"/>
      <c r="BD7" s="158"/>
      <c r="BE7" s="158"/>
      <c r="BF7" s="158"/>
      <c r="BG7" s="158"/>
      <c r="BH7" s="158"/>
      <c r="BI7" s="158"/>
      <c r="BJ7" s="158"/>
      <c r="BK7" s="158"/>
      <c r="BL7" s="158"/>
      <c r="BM7" s="158"/>
      <c r="BN7" s="158"/>
      <c r="BO7" s="159"/>
    </row>
    <row r="8" spans="1:68" ht="15" customHeight="1" x14ac:dyDescent="0.3">
      <c r="A8" s="38"/>
      <c r="B8" s="36"/>
      <c r="AR8" s="157"/>
      <c r="AS8" s="158"/>
      <c r="AT8" s="158"/>
      <c r="AU8" s="158"/>
      <c r="AV8" s="158"/>
      <c r="AW8" s="158"/>
      <c r="AX8" s="158"/>
      <c r="AY8" s="158"/>
      <c r="AZ8" s="158"/>
      <c r="BA8" s="158"/>
      <c r="BB8" s="158"/>
      <c r="BC8" s="158"/>
      <c r="BD8" s="158"/>
      <c r="BE8" s="158"/>
      <c r="BF8" s="158"/>
      <c r="BG8" s="158"/>
      <c r="BH8" s="158"/>
      <c r="BI8" s="158"/>
      <c r="BJ8" s="158"/>
      <c r="BK8" s="158"/>
      <c r="BL8" s="158"/>
      <c r="BM8" s="158"/>
      <c r="BN8" s="158"/>
      <c r="BO8" s="159"/>
    </row>
    <row r="9" spans="1:68" ht="18" x14ac:dyDescent="0.35">
      <c r="A9" s="39" t="s">
        <v>81</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57"/>
      <c r="AS9" s="158"/>
      <c r="AT9" s="158"/>
      <c r="AU9" s="158"/>
      <c r="AV9" s="158"/>
      <c r="AW9" s="158"/>
      <c r="AX9" s="158"/>
      <c r="AY9" s="158"/>
      <c r="AZ9" s="158"/>
      <c r="BA9" s="158"/>
      <c r="BB9" s="158"/>
      <c r="BC9" s="158"/>
      <c r="BD9" s="158"/>
      <c r="BE9" s="158"/>
      <c r="BF9" s="158"/>
      <c r="BG9" s="158"/>
      <c r="BH9" s="158"/>
      <c r="BI9" s="158"/>
      <c r="BJ9" s="158"/>
      <c r="BK9" s="158"/>
      <c r="BL9" s="158"/>
      <c r="BM9" s="158"/>
      <c r="BN9" s="158"/>
      <c r="BO9" s="159"/>
      <c r="BP9" s="42"/>
    </row>
    <row r="10" spans="1:68" ht="19.2" customHeight="1" x14ac:dyDescent="0.3">
      <c r="A10" s="85" t="s">
        <v>121</v>
      </c>
      <c r="B10" s="86">
        <v>0</v>
      </c>
      <c r="C10" s="87"/>
      <c r="D10" s="87"/>
      <c r="E10" s="87"/>
      <c r="F10" s="87"/>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57"/>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9"/>
      <c r="BP10" s="42"/>
    </row>
    <row r="11" spans="1:68" ht="19.2" customHeight="1" x14ac:dyDescent="0.3">
      <c r="A11" s="88"/>
      <c r="B11" s="88"/>
      <c r="C11" s="88"/>
      <c r="D11" s="88"/>
      <c r="E11" s="88"/>
      <c r="F11" s="88"/>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42"/>
      <c r="AR11" s="157"/>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9"/>
      <c r="BP11" s="42"/>
    </row>
    <row r="12" spans="1:68" ht="19.2" customHeight="1" x14ac:dyDescent="0.3">
      <c r="A12" s="89" t="s">
        <v>80</v>
      </c>
      <c r="B12" s="90" t="s">
        <v>79</v>
      </c>
      <c r="C12" s="91" t="s">
        <v>78</v>
      </c>
      <c r="E12" s="93"/>
      <c r="F12" s="92" t="s">
        <v>83</v>
      </c>
      <c r="I12" s="56"/>
      <c r="K12" s="56"/>
      <c r="L12" s="56"/>
      <c r="M12" s="56"/>
      <c r="N12" s="56"/>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57"/>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9"/>
      <c r="BP12" s="42"/>
    </row>
    <row r="13" spans="1:68" ht="28.2" hidden="1" customHeight="1" x14ac:dyDescent="0.3">
      <c r="A13" s="114" t="s">
        <v>116</v>
      </c>
      <c r="B13" s="118">
        <v>44197</v>
      </c>
      <c r="C13" s="118">
        <v>44197</v>
      </c>
      <c r="E13" s="93"/>
      <c r="F13" s="103">
        <f>C13-B13+1</f>
        <v>1</v>
      </c>
      <c r="I13" s="56"/>
      <c r="K13" s="56"/>
      <c r="L13" s="56"/>
      <c r="M13" s="56"/>
      <c r="N13" s="56"/>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57"/>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9"/>
      <c r="BP13" s="42"/>
    </row>
    <row r="14" spans="1:68" ht="28.95" customHeight="1" x14ac:dyDescent="0.3">
      <c r="A14" s="115" t="s">
        <v>123</v>
      </c>
      <c r="B14" s="116">
        <v>45292</v>
      </c>
      <c r="C14" s="117">
        <v>45292</v>
      </c>
      <c r="E14" s="94"/>
      <c r="F14" s="122">
        <f>C14-B14+1</f>
        <v>1</v>
      </c>
      <c r="I14" s="56"/>
      <c r="K14" s="56"/>
      <c r="L14" s="56"/>
      <c r="M14" s="56"/>
      <c r="N14" s="56"/>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57"/>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9"/>
      <c r="BP14" s="42"/>
    </row>
    <row r="15" spans="1:68" ht="19.2" customHeight="1" x14ac:dyDescent="0.3">
      <c r="A15" s="85" t="s">
        <v>87</v>
      </c>
      <c r="B15" s="95"/>
      <c r="C15" s="96"/>
      <c r="E15" s="97"/>
      <c r="F15" s="123">
        <f>F14</f>
        <v>1</v>
      </c>
      <c r="G15" s="32"/>
      <c r="H15" s="32"/>
      <c r="I15" s="32"/>
      <c r="J15" s="32"/>
      <c r="K15" s="56"/>
      <c r="L15" s="56"/>
      <c r="M15" s="56"/>
      <c r="N15" s="56"/>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57"/>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9"/>
      <c r="BP15" s="42"/>
    </row>
    <row r="16" spans="1:68" ht="19.2" customHeight="1" x14ac:dyDescent="0.3">
      <c r="A16" s="98"/>
      <c r="B16" s="98"/>
      <c r="C16" s="98"/>
      <c r="D16" s="98"/>
      <c r="E16" s="98"/>
      <c r="F16" s="87"/>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57"/>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9"/>
      <c r="BP16" s="42"/>
    </row>
    <row r="17" spans="1:69" ht="19.2" customHeight="1" x14ac:dyDescent="0.3">
      <c r="A17" s="99" t="s">
        <v>76</v>
      </c>
      <c r="B17" s="100"/>
      <c r="C17" s="101" t="s">
        <v>117</v>
      </c>
      <c r="D17" s="98"/>
      <c r="E17" s="98"/>
      <c r="F17" s="87"/>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57"/>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9"/>
      <c r="BP17" s="42"/>
    </row>
    <row r="18" spans="1:69" ht="19.2" customHeight="1" x14ac:dyDescent="0.3">
      <c r="A18" s="102" t="s">
        <v>77</v>
      </c>
      <c r="B18" s="100"/>
      <c r="C18" s="122">
        <f>SUM(C27:C34)</f>
        <v>0</v>
      </c>
      <c r="D18" s="98"/>
      <c r="E18" s="98"/>
      <c r="F18" s="104"/>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57"/>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9"/>
      <c r="BP18" s="42"/>
    </row>
    <row r="19" spans="1:69" ht="19.2" customHeight="1" thickBot="1" x14ac:dyDescent="0.35">
      <c r="A19" s="102" t="s">
        <v>75</v>
      </c>
      <c r="B19" s="100"/>
      <c r="C19" s="122">
        <f>SUM(B27:B34)</f>
        <v>0</v>
      </c>
      <c r="D19" s="105"/>
      <c r="E19" s="105"/>
      <c r="F19" s="104"/>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60"/>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2"/>
      <c r="BP19" s="42"/>
    </row>
    <row r="20" spans="1:69" ht="30.6" customHeight="1" thickBot="1" x14ac:dyDescent="0.35">
      <c r="A20" s="163" t="s">
        <v>120</v>
      </c>
      <c r="B20" s="164"/>
      <c r="C20" s="106">
        <v>1</v>
      </c>
      <c r="E20" s="108">
        <f>SUM(E27:E34)</f>
        <v>0</v>
      </c>
      <c r="F20" s="104"/>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3">
      <c r="A21" s="69"/>
      <c r="B21" s="42"/>
      <c r="C21" s="107" t="str">
        <f>IF(E21&lt;&gt;0, IF(E21&gt;0,"COMPILA le righe e completa l'inserimento in base al numero di moduli", "HAI COMPILATO TROPPE RIGHE in base al numero di moduli" ),"")</f>
        <v/>
      </c>
      <c r="E21" s="70">
        <f>IF(E20&gt;0,C20-E20,0)</f>
        <v>0</v>
      </c>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42"/>
      <c r="AS21" s="42"/>
      <c r="AT21" s="42"/>
      <c r="AU21" s="42"/>
      <c r="AV21" s="42"/>
      <c r="AW21" s="42"/>
      <c r="AX21" s="42"/>
      <c r="AY21" s="42"/>
      <c r="AZ21" s="149" t="s">
        <v>118</v>
      </c>
      <c r="BA21" s="150"/>
      <c r="BB21" s="150"/>
      <c r="BC21" s="150"/>
      <c r="BD21" s="150"/>
      <c r="BE21" s="150"/>
      <c r="BF21" s="150"/>
      <c r="BG21" s="150"/>
      <c r="BH21" s="150"/>
      <c r="BI21" s="150"/>
      <c r="BJ21" s="150"/>
      <c r="BK21" s="150"/>
      <c r="BL21" s="150"/>
      <c r="BM21" s="150"/>
      <c r="BN21" s="150"/>
      <c r="BO21" s="148"/>
      <c r="BP21" s="42"/>
      <c r="BQ21" s="74"/>
    </row>
    <row r="22" spans="1:69" ht="15" thickBot="1" x14ac:dyDescent="0.35">
      <c r="C22" s="64"/>
      <c r="D22" s="64"/>
      <c r="E22" s="64"/>
      <c r="F22" s="64"/>
      <c r="G22" s="64"/>
      <c r="H22" s="64"/>
      <c r="I22" s="64"/>
      <c r="J22" s="64"/>
      <c r="K22" s="64"/>
      <c r="L22" s="64"/>
      <c r="M22" s="64"/>
      <c r="N22" s="64"/>
      <c r="O22" s="64"/>
      <c r="P22" s="64"/>
      <c r="Q22" s="64"/>
      <c r="R22" s="64"/>
      <c r="S22" s="64"/>
      <c r="T22" s="64"/>
      <c r="U22" s="64"/>
      <c r="V22" s="64"/>
      <c r="W22" s="64"/>
      <c r="X22" s="64"/>
      <c r="Y22" s="64"/>
      <c r="Z22" s="64"/>
      <c r="AA22" s="71"/>
      <c r="AB22" s="71"/>
      <c r="AC22" s="71"/>
      <c r="AD22" s="71"/>
      <c r="AE22" s="71"/>
      <c r="AF22" s="71"/>
      <c r="AG22" s="71"/>
      <c r="AH22" s="71"/>
      <c r="AI22" s="71"/>
      <c r="AJ22" s="71"/>
      <c r="AK22" s="71"/>
      <c r="AL22" s="71"/>
      <c r="AM22" s="71"/>
      <c r="AN22" s="71"/>
      <c r="AO22" s="71"/>
      <c r="AP22" s="71"/>
      <c r="AQ22" s="71"/>
      <c r="AR22" s="40"/>
      <c r="AS22" s="42"/>
      <c r="AT22" s="42"/>
      <c r="AU22" s="42"/>
      <c r="AV22" s="42"/>
      <c r="AX22" s="42"/>
      <c r="AY22" s="42"/>
      <c r="AZ22" s="151"/>
      <c r="BA22" s="152"/>
      <c r="BB22" s="152"/>
      <c r="BC22" s="152"/>
      <c r="BD22" s="152"/>
      <c r="BE22" s="152"/>
      <c r="BF22" s="152"/>
      <c r="BG22" s="152"/>
      <c r="BH22" s="152"/>
      <c r="BI22" s="152"/>
      <c r="BJ22" s="152"/>
      <c r="BK22" s="152"/>
      <c r="BL22" s="152"/>
      <c r="BM22" s="152"/>
      <c r="BN22" s="152"/>
      <c r="BO22" s="153"/>
      <c r="BP22" s="42"/>
      <c r="BQ22" s="74"/>
    </row>
    <row r="23" spans="1:69" ht="15" thickBot="1" x14ac:dyDescent="0.35">
      <c r="C23" s="64"/>
      <c r="D23" s="64"/>
      <c r="E23" s="64"/>
      <c r="F23" s="64"/>
      <c r="G23" s="64"/>
      <c r="H23" s="64"/>
      <c r="I23" s="64"/>
      <c r="J23" s="64"/>
      <c r="K23" s="64"/>
      <c r="L23" s="64"/>
      <c r="M23" s="64"/>
      <c r="N23" s="64"/>
      <c r="O23" s="64"/>
      <c r="P23" s="64"/>
      <c r="Q23" s="64"/>
      <c r="R23" s="64"/>
      <c r="S23" s="64"/>
      <c r="T23" s="64"/>
      <c r="U23" s="64"/>
      <c r="V23" s="64"/>
      <c r="W23" s="64"/>
      <c r="X23" s="64"/>
      <c r="Y23" s="64"/>
      <c r="Z23" s="64"/>
      <c r="AA23" s="71"/>
      <c r="AB23" s="71"/>
      <c r="AC23" s="71"/>
      <c r="AD23" s="71"/>
      <c r="AE23" s="71"/>
      <c r="AF23" s="71"/>
      <c r="AG23" s="71"/>
      <c r="AH23" s="71"/>
      <c r="AI23" s="71"/>
      <c r="AJ23" s="71"/>
      <c r="AK23" s="71"/>
      <c r="AL23" s="71"/>
      <c r="AM23" s="71"/>
      <c r="AN23" s="71"/>
      <c r="AO23" s="71"/>
      <c r="AP23" s="71"/>
      <c r="AQ23" s="71"/>
      <c r="AR23" s="40"/>
      <c r="AS23" s="42"/>
      <c r="AT23" s="42"/>
      <c r="AU23" s="42"/>
      <c r="AV23" s="42"/>
      <c r="AX23" s="42"/>
      <c r="AZ23" s="119"/>
      <c r="BA23" s="119"/>
      <c r="BB23" s="119"/>
      <c r="BC23" s="119"/>
      <c r="BD23" s="119"/>
      <c r="BE23" s="119"/>
      <c r="BF23" s="119"/>
      <c r="BG23" s="119"/>
      <c r="BH23" s="119"/>
      <c r="BI23" s="119"/>
      <c r="BJ23" s="119"/>
      <c r="BK23" s="119"/>
      <c r="BL23" s="119"/>
      <c r="BM23" s="119"/>
      <c r="BN23" s="120"/>
      <c r="BO23" s="120"/>
      <c r="BP23" s="42"/>
      <c r="BQ23" s="74"/>
    </row>
    <row r="24" spans="1:69" ht="18.600000000000001" thickBot="1" x14ac:dyDescent="0.4">
      <c r="A24" s="39" t="s">
        <v>108</v>
      </c>
      <c r="B24" s="42"/>
      <c r="C24" s="42"/>
      <c r="D24" s="42"/>
      <c r="E24" s="42"/>
      <c r="G24" s="42"/>
      <c r="H24" s="42"/>
      <c r="I24" s="42"/>
      <c r="J24" s="42"/>
      <c r="K24" s="42"/>
      <c r="L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82"/>
      <c r="AX24" s="83"/>
      <c r="AY24" s="82"/>
      <c r="AZ24" s="84"/>
      <c r="BA24" s="82"/>
      <c r="BB24" s="83"/>
      <c r="BC24" s="82"/>
      <c r="BD24" s="83"/>
      <c r="BE24" s="83"/>
      <c r="BF24" s="83"/>
      <c r="BG24" s="83"/>
      <c r="BH24" s="83"/>
      <c r="BI24" s="82"/>
      <c r="BJ24" s="42"/>
      <c r="BK24" s="42"/>
      <c r="BL24" s="42"/>
      <c r="BM24" s="42"/>
      <c r="BN24" s="147" t="s">
        <v>109</v>
      </c>
      <c r="BO24" s="148"/>
      <c r="BP24" s="42"/>
    </row>
    <row r="25" spans="1:69" x14ac:dyDescent="0.3">
      <c r="A25" s="136" t="s">
        <v>77</v>
      </c>
      <c r="B25" s="137">
        <f>SUM(B27:B34)</f>
        <v>0</v>
      </c>
      <c r="C25" s="130">
        <f>SUM(C27:C34)</f>
        <v>0</v>
      </c>
      <c r="D25" s="109">
        <f>SUM(D27:D34)</f>
        <v>0</v>
      </c>
      <c r="E25" s="110"/>
      <c r="F25" s="111"/>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62"/>
      <c r="BI25" s="111"/>
      <c r="BJ25" s="76"/>
      <c r="BK25" s="76"/>
      <c r="BL25" s="76"/>
      <c r="BM25" s="76"/>
      <c r="BN25" s="131">
        <f>SUM(BN27:BN34)</f>
        <v>0</v>
      </c>
      <c r="BO25" s="132">
        <f>SUM(BO27:BO34)</f>
        <v>0</v>
      </c>
      <c r="BP25" s="42"/>
    </row>
    <row r="26" spans="1:69" s="53" customFormat="1" ht="72.599999999999994" thickBot="1" x14ac:dyDescent="0.35">
      <c r="A26" s="72" t="s">
        <v>110</v>
      </c>
      <c r="B26" s="73" t="s">
        <v>111</v>
      </c>
      <c r="C26" s="61" t="s">
        <v>124</v>
      </c>
      <c r="D26" s="60" t="s">
        <v>115</v>
      </c>
      <c r="E26" s="60"/>
      <c r="F26" s="73" t="s">
        <v>94</v>
      </c>
      <c r="G26" s="45" t="s">
        <v>36</v>
      </c>
      <c r="H26" s="45" t="s">
        <v>88</v>
      </c>
      <c r="I26" s="45" t="s">
        <v>84</v>
      </c>
      <c r="J26" s="45" t="s">
        <v>86</v>
      </c>
      <c r="K26" s="45" t="s">
        <v>85</v>
      </c>
      <c r="L26" s="45" t="s">
        <v>85</v>
      </c>
      <c r="M26" s="46" t="s">
        <v>22</v>
      </c>
      <c r="N26" s="46" t="s">
        <v>22</v>
      </c>
      <c r="O26" s="46" t="s">
        <v>23</v>
      </c>
      <c r="P26" s="46" t="s">
        <v>23</v>
      </c>
      <c r="Q26" s="46" t="s">
        <v>24</v>
      </c>
      <c r="R26" s="46" t="s">
        <v>24</v>
      </c>
      <c r="S26" s="47" t="s">
        <v>22</v>
      </c>
      <c r="T26" s="47" t="s">
        <v>22</v>
      </c>
      <c r="U26" s="47" t="s">
        <v>23</v>
      </c>
      <c r="V26" s="47" t="s">
        <v>23</v>
      </c>
      <c r="W26" s="47" t="s">
        <v>24</v>
      </c>
      <c r="X26" s="47" t="s">
        <v>24</v>
      </c>
      <c r="Y26" s="48" t="s">
        <v>22</v>
      </c>
      <c r="Z26" s="48" t="s">
        <v>22</v>
      </c>
      <c r="AA26" s="48" t="s">
        <v>23</v>
      </c>
      <c r="AB26" s="48" t="s">
        <v>23</v>
      </c>
      <c r="AC26" s="48" t="s">
        <v>24</v>
      </c>
      <c r="AD26" s="48" t="s">
        <v>24</v>
      </c>
      <c r="AE26" s="49" t="s">
        <v>22</v>
      </c>
      <c r="AF26" s="49" t="s">
        <v>22</v>
      </c>
      <c r="AG26" s="49" t="s">
        <v>23</v>
      </c>
      <c r="AH26" s="49" t="s">
        <v>23</v>
      </c>
      <c r="AI26" s="49" t="s">
        <v>24</v>
      </c>
      <c r="AJ26" s="49" t="s">
        <v>24</v>
      </c>
      <c r="AK26" s="50" t="s">
        <v>22</v>
      </c>
      <c r="AL26" s="50" t="s">
        <v>22</v>
      </c>
      <c r="AM26" s="50" t="s">
        <v>23</v>
      </c>
      <c r="AN26" s="50" t="s">
        <v>23</v>
      </c>
      <c r="AO26" s="50" t="s">
        <v>24</v>
      </c>
      <c r="AP26" s="50" t="s">
        <v>24</v>
      </c>
      <c r="AQ26" s="48" t="s">
        <v>102</v>
      </c>
      <c r="AR26" s="48" t="s">
        <v>103</v>
      </c>
      <c r="AS26" s="48" t="s">
        <v>112</v>
      </c>
      <c r="AT26" s="48" t="s">
        <v>113</v>
      </c>
      <c r="AU26" s="48" t="s">
        <v>114</v>
      </c>
      <c r="AV26" s="48" t="s">
        <v>101</v>
      </c>
      <c r="AW26" s="48" t="s">
        <v>82</v>
      </c>
      <c r="AX26" s="48" t="s">
        <v>104</v>
      </c>
      <c r="AY26" s="58" t="s">
        <v>70</v>
      </c>
      <c r="AZ26" s="58" t="s">
        <v>105</v>
      </c>
      <c r="BA26" s="58" t="s">
        <v>74</v>
      </c>
      <c r="BB26" s="75" t="s">
        <v>119</v>
      </c>
      <c r="BC26" s="77" t="s">
        <v>72</v>
      </c>
      <c r="BD26" s="78" t="s">
        <v>95</v>
      </c>
      <c r="BE26" s="78" t="s">
        <v>96</v>
      </c>
      <c r="BF26" s="78" t="s">
        <v>89</v>
      </c>
      <c r="BG26" s="78" t="s">
        <v>90</v>
      </c>
      <c r="BH26" s="77" t="s">
        <v>106</v>
      </c>
      <c r="BI26" s="77" t="s">
        <v>71</v>
      </c>
      <c r="BJ26" s="77" t="s">
        <v>97</v>
      </c>
      <c r="BK26" s="77" t="s">
        <v>98</v>
      </c>
      <c r="BL26" s="77" t="s">
        <v>99</v>
      </c>
      <c r="BM26" s="79" t="s">
        <v>100</v>
      </c>
      <c r="BN26" s="80" t="s">
        <v>107</v>
      </c>
      <c r="BO26" s="81" t="s">
        <v>73</v>
      </c>
      <c r="BP26" s="52"/>
    </row>
    <row r="27" spans="1:69" x14ac:dyDescent="0.3">
      <c r="A27" s="68" t="s">
        <v>92</v>
      </c>
      <c r="B27" s="51">
        <v>0</v>
      </c>
      <c r="C27" s="51">
        <v>0</v>
      </c>
      <c r="D27" s="51">
        <v>0</v>
      </c>
      <c r="E27" s="51">
        <f>IF(H27&lt;&gt;0,1,0)</f>
        <v>0</v>
      </c>
      <c r="F27" s="57" t="s">
        <v>6</v>
      </c>
      <c r="G27" s="65">
        <f>C27+D27</f>
        <v>0</v>
      </c>
      <c r="H27" s="65">
        <f>IF(B27&gt;0,G27+B27,G27)</f>
        <v>0</v>
      </c>
      <c r="I27" s="66">
        <f>IF(B27&lt;&gt;0,C27/B27,C27)</f>
        <v>0</v>
      </c>
      <c r="J27" s="66">
        <f>IF(B27&lt;&gt;0,D27/B27,D27)</f>
        <v>0</v>
      </c>
      <c r="K27" s="67">
        <f t="shared" ref="K27" si="0">I27/$F$14</f>
        <v>0</v>
      </c>
      <c r="L27" s="67">
        <f t="shared" ref="L27" si="1">J27/$F$13</f>
        <v>0</v>
      </c>
      <c r="M27" s="113">
        <f>IF(K27&lt;'Motore 2024'!$H$28,Ripartizione!K27,'Motore 2024'!$H$28)</f>
        <v>0</v>
      </c>
      <c r="N27" s="113">
        <f>IF(L27&lt;'Motore 2021'!$H$28,Ripartizione!L27,'Motore 2021'!$H$28)</f>
        <v>0</v>
      </c>
      <c r="O27" s="113">
        <f t="shared" ref="O27" si="2">M27*$F$14</f>
        <v>0</v>
      </c>
      <c r="P27" s="113">
        <f t="shared" ref="P27" si="3">N27*$F$13</f>
        <v>0</v>
      </c>
      <c r="Q27" s="113">
        <f>ROUND(O27*'Motore 2024'!$E$28,2)</f>
        <v>0</v>
      </c>
      <c r="R27" s="113">
        <f>ROUND(P27*'Motore 2021'!$E$28,2)</f>
        <v>0</v>
      </c>
      <c r="S27" s="113">
        <f>IF((K27-M27)&lt;'Motore 2024'!$H$29,(K27-M27),'Motore 2024'!$H$29)</f>
        <v>0</v>
      </c>
      <c r="T27" s="113">
        <f>IF((L27-N27)&lt;'Motore 2021'!$H$29,(L27-N27),'Motore 2021'!$H$29)</f>
        <v>0</v>
      </c>
      <c r="U27" s="113">
        <f t="shared" ref="U27" si="4">S27*$F$14</f>
        <v>0</v>
      </c>
      <c r="V27" s="113">
        <f t="shared" ref="V27" si="5">T27*$F$13</f>
        <v>0</v>
      </c>
      <c r="W27" s="113">
        <f>ROUND(U27*'Motore 2024'!$E$29,2)</f>
        <v>0</v>
      </c>
      <c r="X27" s="113">
        <f>ROUND(V27*'Motore 2021'!$E$29,2)</f>
        <v>0</v>
      </c>
      <c r="Y27" s="113">
        <f>IF(K27-M27-S27&lt;'Motore 2024'!$H$30,(Ripartizione!K27-Ripartizione!M27-Ripartizione!S27),'Motore 2024'!$H$30)</f>
        <v>0</v>
      </c>
      <c r="Z27" s="113">
        <f>IF(L27-N27-T27&lt;'Motore 2021'!$H$30,(Ripartizione!L27-Ripartizione!N27-Ripartizione!T27),'Motore 2021'!$H$30)</f>
        <v>0</v>
      </c>
      <c r="AA27" s="113">
        <f t="shared" ref="AA27" si="6">Y27*$F$14</f>
        <v>0</v>
      </c>
      <c r="AB27" s="113">
        <f t="shared" ref="AB27" si="7">Z27*$F$13</f>
        <v>0</v>
      </c>
      <c r="AC27" s="113">
        <f>ROUND(AA27*'Motore 2024'!$E$30,2)</f>
        <v>0</v>
      </c>
      <c r="AD27" s="113">
        <f>ROUND(AB27*'Motore 2021'!$E$30,2)</f>
        <v>0</v>
      </c>
      <c r="AE27" s="113">
        <f>IF((K27-M27-S27-Y27)&lt;'Motore 2024'!$H$31, (K27-M27-S27-Y27),'Motore 2024'!$H$31)</f>
        <v>0</v>
      </c>
      <c r="AF27" s="113">
        <f>IF((L27-N27-T27-Z27)&lt;'Motore 2021'!$H$31, (L27-N27-T27-Z27),'Motore 2021'!$H$31)</f>
        <v>0</v>
      </c>
      <c r="AG27" s="113">
        <f t="shared" ref="AG27" si="8">AE27*$F$14</f>
        <v>0</v>
      </c>
      <c r="AH27" s="113">
        <f t="shared" ref="AH27" si="9">AF27*$F$13</f>
        <v>0</v>
      </c>
      <c r="AI27" s="113">
        <f>ROUND(AG27*'Motore 2024'!$E$31,2)</f>
        <v>0</v>
      </c>
      <c r="AJ27" s="113">
        <f>ROUND(AH27*'Motore 2021'!$E$31,2)</f>
        <v>0</v>
      </c>
      <c r="AK27" s="113">
        <f>(K27-M27-S27-Y27-AE27)</f>
        <v>0</v>
      </c>
      <c r="AL27" s="113">
        <f>(L27-N27-T27-Z27-AF27)</f>
        <v>0</v>
      </c>
      <c r="AM27" s="113">
        <f t="shared" ref="AM27" si="10">AK27*$F$14</f>
        <v>0</v>
      </c>
      <c r="AN27" s="113">
        <f t="shared" ref="AN27" si="11">AL27*$F$13</f>
        <v>0</v>
      </c>
      <c r="AO27" s="113">
        <f>ROUND(AM27*'Motore 2024'!$E$32,2)</f>
        <v>0</v>
      </c>
      <c r="AP27" s="113">
        <f>ROUND(AN27*'Motore 2021'!$E$32,2)</f>
        <v>0</v>
      </c>
      <c r="AQ27" s="124">
        <f>IF(B27&lt;&gt;0,((Q27+R27)*Ripartizione!B27),Q27+R27)</f>
        <v>0</v>
      </c>
      <c r="AR27" s="124">
        <f>IF(B27&lt;&gt;0,((Ripartizione!B27*W27)+(Ripartizione!B27*X27)), W27+X27)</f>
        <v>0</v>
      </c>
      <c r="AS27" s="124">
        <f>IF(B27&lt;&gt;0,((AC27*B27)+(AD27*B27)),AC27+AD27)</f>
        <v>0</v>
      </c>
      <c r="AT27" s="124">
        <f>IF(B27&lt;&gt;0,((Ripartizione!B27*AI27)+(Ripartizione!B27*AJ27)), AI27+AJ27)</f>
        <v>0</v>
      </c>
      <c r="AU27" s="124">
        <f>IF(B27&lt;&gt;0,((Ripartizione!B27*AO27)+(Ripartizione!B27*AP27)), AO27+AP27)</f>
        <v>0</v>
      </c>
      <c r="AV27" s="124">
        <f>SUM(AQ27:AU27)</f>
        <v>0</v>
      </c>
      <c r="AW27" s="124">
        <f>AV27+(AV27*10%)</f>
        <v>0</v>
      </c>
      <c r="AX27" s="124">
        <f>IF($C$17="SI",((C27*'Motore 2024'!$B$35) + (D27*'Motore 2024'!$B$35)),0)</f>
        <v>0</v>
      </c>
      <c r="AY27" s="124">
        <f>AX27+(AX27*10%)</f>
        <v>0</v>
      </c>
      <c r="AZ27" s="125">
        <f>IF($C$17="SI",(((C27*'Motore 2024'!$B$38))+((D27*'Motore 2021'!$B$38))),0)</f>
        <v>0</v>
      </c>
      <c r="BA27" s="124">
        <f>AZ27+(AZ27*10%)</f>
        <v>0</v>
      </c>
      <c r="BB27" s="126">
        <f>BD27+BE27</f>
        <v>0</v>
      </c>
      <c r="BC27" s="127">
        <f>BF27+BG27</f>
        <v>0</v>
      </c>
      <c r="BD27" s="127">
        <f>IF($C$17="SI",(C27*3*('Motore 2021'!$B$41+'Motore 2021'!$B$42+'Motore 2021'!$B$43+'Motore 2021'!$B$44)),(C27*1*('Motore 2021'!$B$41+'Motore 2021'!$B$42+'Motore 2021'!$B$43+'Motore 2021'!$B$44)))</f>
        <v>0</v>
      </c>
      <c r="BE27" s="128">
        <f>IF($C$17="SI",(D27*3*('Motore 2021'!$B$41+'Motore 2021'!$B$42+'Motore 2021'!$D$43+'Motore 2021'!$B$44)),(D27*1*('Motore 2021'!$B$41+'Motore 2021'!$B$42+'Motore 2021'!$D$43+'Motore 2021'!$B$44)))</f>
        <v>0</v>
      </c>
      <c r="BF27" s="127">
        <f>IF($C$17="SI",(C27*3*('Motore 2021'!$B$41+'Motore 2021'!$B$42+'Motore 2021'!$B$43+'Motore 2021'!$B$44))+((C27*3*('Motore 2021'!$B$41+'Motore 2021'!$B$42+'Motore 2021'!$B$43+'Motore 2021'!$B$44))*10%),(C27*1*('Motore 2021'!$B$41+'Motore 2021'!$B$42+'Motore 2021'!$B$43+'Motore 2021'!$B$44))+((C27*1*('Motore 2021'!$B$41+'Motore 2021'!$B$42+'Motore 2021'!$B$43+'Motore 2021'!$B$44))*10%))</f>
        <v>0</v>
      </c>
      <c r="BG27" s="127">
        <f>IF($C$17="SI",(D27*3*('Motore 2021'!$B$41+'Motore 2021'!$B$42+'Motore 2021'!$D$43+'Motore 2021'!$B$44))+((D27*3*('Motore 2021'!$B$41+'Motore 2021'!$B$42+'Motore 2021'!$D$43+'Motore 2021'!$B$44))*10%),(D27*1*('Motore 2021'!$B$41+'Motore 2021'!$B$42+'Motore 2021'!$D$43+'Motore 2021'!$B$44))+((D27*1*('Motore 2021'!$B$41+'Motore 2021'!$B$42+'Motore 2021'!$D$43+'Motore 2021'!$B$44))*10%))</f>
        <v>0</v>
      </c>
      <c r="BH27" s="127">
        <f>BL27</f>
        <v>0</v>
      </c>
      <c r="BI27" s="127">
        <f>BJ27+BK27</f>
        <v>0</v>
      </c>
      <c r="BJ27" s="127">
        <f>IF(H27&lt;&gt;0,IF($C$17="SI",((('Motore 2024'!$B$47+'Motore 2024'!$B$50+'Motore 2024'!$B$53)/365)*$F$14)+(((('Motore 2024'!$B$47+'Motore 2024'!$B$50+'Motore 2021'!$B$53)/365)*$F$14)*10%),(('Motore 2024'!$B$53/365)*$F$14)+(('Motore 2024'!$B$53/365)*$F$14)*10%),0)</f>
        <v>0</v>
      </c>
      <c r="BK27" s="127">
        <f>IF(H27&lt;&gt;0,IF($C$17="SI",((('Motore 2021'!$B$47+'Motore 2021'!$B$50+'Motore 2021'!$B$53)/365)*$F$13)+(((('Motore 2021'!$B$47+'Motore 2021'!$B$50+'Motore 2021'!$B$53)/365)*$F$13)*10%),(('Motore 2021'!$B$53/365)*$F$13)+(('Motore 2021'!$B$53/365)*$F$13)*10%),0)</f>
        <v>0</v>
      </c>
      <c r="BL27" s="127">
        <f>IF(H27&lt;&gt;0,IF($C$17="SI",((('Motore 2024'!$B$47+'Motore 2024'!$B$50+'Motore 2024'!$B$53)/365)*$F$14),(('Motore 2024'!$B$53/365)*$F$14)),0)</f>
        <v>0</v>
      </c>
      <c r="BM27" s="127">
        <f>IF(H27&lt;&gt;0,IF($C$17="SI",((('Motore 2021'!$B$47+'Motore 2021'!$B$50+'Motore 2021'!$B$53)/365)*$F$13),(('Motore 2021'!$B$53/365)*$F$13)),0)</f>
        <v>0</v>
      </c>
      <c r="BN27" s="127">
        <f>AV27+AX27+AZ27+BB27+BH27</f>
        <v>0</v>
      </c>
      <c r="BO27" s="129">
        <f>BN27+(BN27*10%)</f>
        <v>0</v>
      </c>
      <c r="BP27" s="42"/>
    </row>
    <row r="28" spans="1:69" x14ac:dyDescent="0.3">
      <c r="A28" s="68" t="s">
        <v>93</v>
      </c>
      <c r="B28" s="51">
        <v>0</v>
      </c>
      <c r="C28" s="51">
        <v>0</v>
      </c>
      <c r="D28" s="51">
        <v>0</v>
      </c>
      <c r="E28" s="51">
        <f t="shared" ref="E28:E34" si="12">IF(H28&lt;&gt;0,1,0)</f>
        <v>0</v>
      </c>
      <c r="F28" s="57" t="s">
        <v>6</v>
      </c>
      <c r="G28" s="65">
        <f t="shared" ref="G28:G34" si="13">C28+D28</f>
        <v>0</v>
      </c>
      <c r="H28" s="65">
        <f t="shared" ref="H28:H34" si="14">IF(B28&gt;0,G28+B28,G28)</f>
        <v>0</v>
      </c>
      <c r="I28" s="66">
        <f t="shared" ref="I28:I34" si="15">IF(B28&lt;&gt;0,C28/B28,C28)</f>
        <v>0</v>
      </c>
      <c r="J28" s="66">
        <f t="shared" ref="J28:J34" si="16">IF(B28&lt;&gt;0,D28/B28,D28)</f>
        <v>0</v>
      </c>
      <c r="K28" s="67">
        <f t="shared" ref="K28:K34" si="17">I28/$F$14</f>
        <v>0</v>
      </c>
      <c r="L28" s="67">
        <f t="shared" ref="L28:L34" si="18">J28/$F$13</f>
        <v>0</v>
      </c>
      <c r="M28" s="113">
        <f>IF(K28&lt;'Motore 2024'!$H$28,Ripartizione!K28,'Motore 2024'!$H$28)</f>
        <v>0</v>
      </c>
      <c r="N28" s="113">
        <f>IF(L28&lt;'Motore 2021'!$H$28,Ripartizione!L28,'Motore 2021'!$H$28)</f>
        <v>0</v>
      </c>
      <c r="O28" s="113">
        <f t="shared" ref="O28:O34" si="19">M28*$F$14</f>
        <v>0</v>
      </c>
      <c r="P28" s="113">
        <f t="shared" ref="P28:P34" si="20">N28*$F$13</f>
        <v>0</v>
      </c>
      <c r="Q28" s="113">
        <f>ROUND(O28*'Motore 2024'!$E$28,2)</f>
        <v>0</v>
      </c>
      <c r="R28" s="113">
        <f>ROUND(P28*'Motore 2021'!$E$28,2)</f>
        <v>0</v>
      </c>
      <c r="S28" s="113">
        <f>IF((K28-M28)&lt;'Motore 2024'!$H$29,(K28-M28),'Motore 2024'!$H$29)</f>
        <v>0</v>
      </c>
      <c r="T28" s="113">
        <f>IF((L28-N28)&lt;'Motore 2021'!$H$29,(L28-N28),'Motore 2021'!$H$29)</f>
        <v>0</v>
      </c>
      <c r="U28" s="113">
        <f t="shared" ref="U28:U34" si="21">S28*$F$14</f>
        <v>0</v>
      </c>
      <c r="V28" s="113">
        <f t="shared" ref="V28:V34" si="22">T28*$F$13</f>
        <v>0</v>
      </c>
      <c r="W28" s="113">
        <f>ROUND(U28*'Motore 2024'!$E$29,2)</f>
        <v>0</v>
      </c>
      <c r="X28" s="113">
        <f>ROUND(V28*'Motore 2021'!$E$29,2)</f>
        <v>0</v>
      </c>
      <c r="Y28" s="113">
        <f>IF(K28-M28-S28&lt;'Motore 2024'!$H$30,(Ripartizione!K28-Ripartizione!M28-Ripartizione!S28),'Motore 2024'!$H$30)</f>
        <v>0</v>
      </c>
      <c r="Z28" s="113">
        <f>IF(L28-N28-T28&lt;'Motore 2021'!$H$30,(Ripartizione!L28-Ripartizione!N28-Ripartizione!T28),'Motore 2021'!$H$30)</f>
        <v>0</v>
      </c>
      <c r="AA28" s="113">
        <f t="shared" ref="AA28:AA34" si="23">Y28*$F$14</f>
        <v>0</v>
      </c>
      <c r="AB28" s="113">
        <f t="shared" ref="AB28:AB34" si="24">Z28*$F$13</f>
        <v>0</v>
      </c>
      <c r="AC28" s="113">
        <f>ROUND(AA28*'Motore 2024'!$E$30,2)</f>
        <v>0</v>
      </c>
      <c r="AD28" s="113">
        <f>ROUND(AB28*'Motore 2021'!$E$30,2)</f>
        <v>0</v>
      </c>
      <c r="AE28" s="113">
        <f>IF((K28-M28-S28-Y28)&lt;'Motore 2024'!$H$31, (K28-M28-S28-Y28),'Motore 2024'!$H$31)</f>
        <v>0</v>
      </c>
      <c r="AF28" s="113">
        <f>IF((L28-N28-T28-Z28)&lt;'Motore 2021'!$H$31, (L28-N28-T28-Z28),'Motore 2021'!$H$31)</f>
        <v>0</v>
      </c>
      <c r="AG28" s="113">
        <f t="shared" ref="AG28:AG34" si="25">AE28*$F$14</f>
        <v>0</v>
      </c>
      <c r="AH28" s="113">
        <f t="shared" ref="AH28:AH34" si="26">AF28*$F$13</f>
        <v>0</v>
      </c>
      <c r="AI28" s="113">
        <f>ROUND(AG28*'Motore 2024'!$E$31,2)</f>
        <v>0</v>
      </c>
      <c r="AJ28" s="113">
        <f>ROUND(AH28*'Motore 2021'!$E$31,2)</f>
        <v>0</v>
      </c>
      <c r="AK28" s="113">
        <f t="shared" ref="AK28:AK34" si="27">(K28-M28-S28-Y28-AE28)</f>
        <v>0</v>
      </c>
      <c r="AL28" s="113">
        <f t="shared" ref="AL28:AL34" si="28">(L28-N28-T28-Z28-AF28)</f>
        <v>0</v>
      </c>
      <c r="AM28" s="113">
        <f t="shared" ref="AM28:AM34" si="29">AK28*$F$14</f>
        <v>0</v>
      </c>
      <c r="AN28" s="113">
        <f t="shared" ref="AN28:AN34" si="30">AL28*$F$13</f>
        <v>0</v>
      </c>
      <c r="AO28" s="113">
        <f>ROUND(AM28*'Motore 2024'!$E$32,2)</f>
        <v>0</v>
      </c>
      <c r="AP28" s="113">
        <f>ROUND(AN28*'Motore 2021'!$E$32,2)</f>
        <v>0</v>
      </c>
      <c r="AQ28" s="124">
        <f>IF(B28&lt;&gt;0,((Q28+R28)*Ripartizione!B28),Q28+R28)</f>
        <v>0</v>
      </c>
      <c r="AR28" s="124">
        <f>IF(B28&lt;&gt;0,((Ripartizione!B28*W28)+(Ripartizione!B28*X28)), W28+X28)</f>
        <v>0</v>
      </c>
      <c r="AS28" s="124">
        <f t="shared" ref="AS28:AS34" si="31">IF(B28&lt;&gt;0,((AC28*B28)+(AD28*B28)),AC28+AD28)</f>
        <v>0</v>
      </c>
      <c r="AT28" s="124">
        <f>IF(B28&lt;&gt;0,((Ripartizione!B28*AI28)+(Ripartizione!B28*AJ28)), AI28+AJ28)</f>
        <v>0</v>
      </c>
      <c r="AU28" s="124">
        <f>IF(B28&lt;&gt;0,((Ripartizione!B28*AO28)+(Ripartizione!B28*AP28)), AO28+AP28)</f>
        <v>0</v>
      </c>
      <c r="AV28" s="124">
        <f t="shared" ref="AV28:AV34" si="32">SUM(AQ28:AU28)</f>
        <v>0</v>
      </c>
      <c r="AW28" s="124">
        <f t="shared" ref="AW28:AW34" si="33">AV28+(AV28*10%)</f>
        <v>0</v>
      </c>
      <c r="AX28" s="124">
        <f>IF($C$17="SI",((C28*'Motore 2024'!$B$35) + (D28*'Motore 2024'!$B$35)),0)</f>
        <v>0</v>
      </c>
      <c r="AY28" s="124">
        <f t="shared" ref="AY28:AY34" si="34">AX28+(AX28*10%)</f>
        <v>0</v>
      </c>
      <c r="AZ28" s="125">
        <f>IF($C$17="SI",(((C28*'Motore 2024'!$B$38))+((D28*'Motore 2021'!$B$38))),0)</f>
        <v>0</v>
      </c>
      <c r="BA28" s="124">
        <f t="shared" ref="BA28:BA34" si="35">AZ28+(AZ28*10%)</f>
        <v>0</v>
      </c>
      <c r="BB28" s="126">
        <f t="shared" ref="BB28:BB34" si="36">BD28+BE28</f>
        <v>0</v>
      </c>
      <c r="BC28" s="127">
        <f t="shared" ref="BC28:BC34" si="37">BF28+BG28</f>
        <v>0</v>
      </c>
      <c r="BD28" s="127">
        <f>IF($C$17="SI",(C28*3*('Motore 2021'!$B$41+'Motore 2021'!$B$42+'Motore 2021'!$B$43+'Motore 2021'!$B$44)),(C28*1*('Motore 2021'!$B$41+'Motore 2021'!$B$42+'Motore 2021'!$B$43+'Motore 2021'!$B$44)))</f>
        <v>0</v>
      </c>
      <c r="BE28" s="128">
        <f>IF($C$17="SI",(D28*3*('Motore 2021'!$B$41+'Motore 2021'!$B$42+'Motore 2021'!$D$43+'Motore 2021'!$B$44)),(D28*1*('Motore 2021'!$B$41+'Motore 2021'!$B$42+'Motore 2021'!$D$43+'Motore 2021'!$B$44)))</f>
        <v>0</v>
      </c>
      <c r="BF28" s="127">
        <f>IF($C$17="SI",(C28*3*('Motore 2021'!$B$41+'Motore 2021'!$B$42+'Motore 2021'!$B$43+'Motore 2021'!$B$44))+((C28*3*('Motore 2021'!$B$41+'Motore 2021'!$B$42+'Motore 2021'!$B$43+'Motore 2021'!$B$44))*10%),(C28*1*('Motore 2021'!$B$41+'Motore 2021'!$B$42+'Motore 2021'!$B$43+'Motore 2021'!$B$44))+((C28*1*('Motore 2021'!$B$41+'Motore 2021'!$B$42+'Motore 2021'!$B$43+'Motore 2021'!$B$44))*10%))</f>
        <v>0</v>
      </c>
      <c r="BG28" s="127">
        <f>IF($C$17="SI",(D28*3*('Motore 2021'!$B$41+'Motore 2021'!$B$42+'Motore 2021'!$D$43+'Motore 2021'!$B$44))+((D28*3*('Motore 2021'!$B$41+'Motore 2021'!$B$42+'Motore 2021'!$D$43+'Motore 2021'!$B$44))*10%),(D28*1*('Motore 2021'!$B$41+'Motore 2021'!$B$42+'Motore 2021'!$D$43+'Motore 2021'!$B$44))+((D28*1*('Motore 2021'!$B$41+'Motore 2021'!$B$42+'Motore 2021'!$D$43+'Motore 2021'!$B$44))*10%))</f>
        <v>0</v>
      </c>
      <c r="BH28" s="127">
        <f t="shared" ref="BH28:BH34" si="38">BL28</f>
        <v>0</v>
      </c>
      <c r="BI28" s="127">
        <f t="shared" ref="BI28:BI34" si="39">BJ28+BK28</f>
        <v>0</v>
      </c>
      <c r="BJ28" s="127">
        <f>IF(H28&lt;&gt;0,IF($C$17="SI",((('Motore 2024'!$B$47+'Motore 2024'!$B$50+'Motore 2024'!$B$53)/365)*$F$14)+(((('Motore 2024'!$B$47+'Motore 2024'!$B$50+'Motore 2021'!$B$53)/365)*$F$14)*10%),(('Motore 2024'!$B$53/365)*$F$14)+(('Motore 2024'!$B$53/365)*$F$14)*10%),0)</f>
        <v>0</v>
      </c>
      <c r="BK28" s="127">
        <f>IF(H28&lt;&gt;0,IF($C$17="SI",((('Motore 2021'!$B$47+'Motore 2021'!$B$50+'Motore 2021'!$B$53)/365)*$F$13)+(((('Motore 2021'!$B$47+'Motore 2021'!$B$50+'Motore 2021'!$B$53)/365)*$F$13)*10%),(('Motore 2021'!$B$53/365)*$F$13)+(('Motore 2021'!$B$53/365)*$F$13)*10%),0)</f>
        <v>0</v>
      </c>
      <c r="BL28" s="127">
        <f>IF(H28&lt;&gt;0,IF($C$17="SI",((('Motore 2024'!$B$47+'Motore 2024'!$B$50+'Motore 2024'!$B$53)/365)*$F$14),(('Motore 2024'!$B$53/365)*$F$14)),0)</f>
        <v>0</v>
      </c>
      <c r="BM28" s="127">
        <f>IF(H28&lt;&gt;0,IF($C$17="SI",((('Motore 2021'!$B$47+'Motore 2021'!$B$50+'Motore 2021'!$B$53)/365)*$F$13),(('Motore 2021'!$B$53/365)*$F$13)),0)</f>
        <v>0</v>
      </c>
      <c r="BN28" s="127">
        <f t="shared" ref="BN28:BN34" si="40">AV28+AX28+AZ28+BB28+BH28</f>
        <v>0</v>
      </c>
      <c r="BO28" s="129">
        <f t="shared" ref="BO28:BO34" si="41">BN28+(BN28*10%)</f>
        <v>0</v>
      </c>
      <c r="BP28" s="42"/>
    </row>
    <row r="29" spans="1:69" x14ac:dyDescent="0.3">
      <c r="A29" s="68" t="s">
        <v>0</v>
      </c>
      <c r="B29" s="51">
        <v>0</v>
      </c>
      <c r="C29" s="51">
        <v>0</v>
      </c>
      <c r="D29" s="51">
        <v>0</v>
      </c>
      <c r="E29" s="51">
        <f t="shared" si="12"/>
        <v>0</v>
      </c>
      <c r="F29" s="57" t="s">
        <v>6</v>
      </c>
      <c r="G29" s="65">
        <f t="shared" si="13"/>
        <v>0</v>
      </c>
      <c r="H29" s="65">
        <f t="shared" si="14"/>
        <v>0</v>
      </c>
      <c r="I29" s="66">
        <f t="shared" si="15"/>
        <v>0</v>
      </c>
      <c r="J29" s="66">
        <f t="shared" si="16"/>
        <v>0</v>
      </c>
      <c r="K29" s="67">
        <f t="shared" si="17"/>
        <v>0</v>
      </c>
      <c r="L29" s="67">
        <f t="shared" si="18"/>
        <v>0</v>
      </c>
      <c r="M29" s="113">
        <f>IF(K29&lt;'Motore 2024'!$H$28,Ripartizione!K29,'Motore 2024'!$H$28)</f>
        <v>0</v>
      </c>
      <c r="N29" s="113">
        <f>IF(L29&lt;'Motore 2021'!$H$28,Ripartizione!L29,'Motore 2021'!$H$28)</f>
        <v>0</v>
      </c>
      <c r="O29" s="113">
        <f t="shared" si="19"/>
        <v>0</v>
      </c>
      <c r="P29" s="113">
        <f t="shared" si="20"/>
        <v>0</v>
      </c>
      <c r="Q29" s="113">
        <f>ROUND(O29*'Motore 2024'!$E$28,2)</f>
        <v>0</v>
      </c>
      <c r="R29" s="113">
        <f>ROUND(P29*'Motore 2021'!$E$28,2)</f>
        <v>0</v>
      </c>
      <c r="S29" s="113">
        <f>IF((K29-M29)&lt;'Motore 2024'!$H$29,(K29-M29),'Motore 2024'!$H$29)</f>
        <v>0</v>
      </c>
      <c r="T29" s="113">
        <f>IF((L29-N29)&lt;'Motore 2021'!$H$29,(L29-N29),'Motore 2021'!$H$29)</f>
        <v>0</v>
      </c>
      <c r="U29" s="113">
        <f t="shared" si="21"/>
        <v>0</v>
      </c>
      <c r="V29" s="113">
        <f t="shared" si="22"/>
        <v>0</v>
      </c>
      <c r="W29" s="113">
        <f>ROUND(U29*'Motore 2024'!$E$29,2)</f>
        <v>0</v>
      </c>
      <c r="X29" s="113">
        <f>ROUND(V29*'Motore 2021'!$E$29,2)</f>
        <v>0</v>
      </c>
      <c r="Y29" s="113">
        <f>IF(K29-M29-S29&lt;'Motore 2024'!$H$30,(Ripartizione!K29-Ripartizione!M29-Ripartizione!S29),'Motore 2024'!$H$30)</f>
        <v>0</v>
      </c>
      <c r="Z29" s="113">
        <f>IF(L29-N29-T29&lt;'Motore 2021'!$H$30,(Ripartizione!L29-Ripartizione!N29-Ripartizione!T29),'Motore 2021'!$H$30)</f>
        <v>0</v>
      </c>
      <c r="AA29" s="113">
        <f t="shared" si="23"/>
        <v>0</v>
      </c>
      <c r="AB29" s="113">
        <f t="shared" si="24"/>
        <v>0</v>
      </c>
      <c r="AC29" s="113">
        <f>ROUND(AA29*'Motore 2024'!$E$30,2)</f>
        <v>0</v>
      </c>
      <c r="AD29" s="113">
        <f>ROUND(AB29*'Motore 2021'!$E$30,2)</f>
        <v>0</v>
      </c>
      <c r="AE29" s="113">
        <f>IF((K29-M29-S29-Y29)&lt;'Motore 2024'!$H$31, (K29-M29-S29-Y29),'Motore 2024'!$H$31)</f>
        <v>0</v>
      </c>
      <c r="AF29" s="113">
        <f>IF((L29-N29-T29-Z29)&lt;'Motore 2021'!$H$31, (L29-N29-T29-Z29),'Motore 2021'!$H$31)</f>
        <v>0</v>
      </c>
      <c r="AG29" s="113">
        <f t="shared" si="25"/>
        <v>0</v>
      </c>
      <c r="AH29" s="113">
        <f t="shared" si="26"/>
        <v>0</v>
      </c>
      <c r="AI29" s="113">
        <f>ROUND(AG29*'Motore 2024'!$E$31,2)</f>
        <v>0</v>
      </c>
      <c r="AJ29" s="113">
        <f>ROUND(AH29*'Motore 2021'!$E$31,2)</f>
        <v>0</v>
      </c>
      <c r="AK29" s="113">
        <f t="shared" si="27"/>
        <v>0</v>
      </c>
      <c r="AL29" s="113">
        <f t="shared" si="28"/>
        <v>0</v>
      </c>
      <c r="AM29" s="113">
        <f t="shared" si="29"/>
        <v>0</v>
      </c>
      <c r="AN29" s="113">
        <f t="shared" si="30"/>
        <v>0</v>
      </c>
      <c r="AO29" s="113">
        <f>ROUND(AM29*'Motore 2024'!$E$32,2)</f>
        <v>0</v>
      </c>
      <c r="AP29" s="113">
        <f>ROUND(AN29*'Motore 2021'!$E$32,2)</f>
        <v>0</v>
      </c>
      <c r="AQ29" s="124">
        <f>IF(B29&lt;&gt;0,((Q29+R29)*Ripartizione!B29),Q29+R29)</f>
        <v>0</v>
      </c>
      <c r="AR29" s="124">
        <f>IF(B29&lt;&gt;0,((Ripartizione!B29*W29)+(Ripartizione!B29*X29)), W29+X29)</f>
        <v>0</v>
      </c>
      <c r="AS29" s="124">
        <f t="shared" si="31"/>
        <v>0</v>
      </c>
      <c r="AT29" s="124">
        <f>IF(B29&lt;&gt;0,((Ripartizione!B29*AI29)+(Ripartizione!B29*AJ29)), AI29+AJ29)</f>
        <v>0</v>
      </c>
      <c r="AU29" s="124">
        <f>IF(B29&lt;&gt;0,((Ripartizione!B29*AO29)+(Ripartizione!B29*AP29)), AO29+AP29)</f>
        <v>0</v>
      </c>
      <c r="AV29" s="124">
        <f t="shared" si="32"/>
        <v>0</v>
      </c>
      <c r="AW29" s="124">
        <f t="shared" si="33"/>
        <v>0</v>
      </c>
      <c r="AX29" s="124">
        <f>IF($C$17="SI",((C29*'Motore 2024'!$B$35) + (D29*'Motore 2024'!$B$35)),0)</f>
        <v>0</v>
      </c>
      <c r="AY29" s="124">
        <f t="shared" si="34"/>
        <v>0</v>
      </c>
      <c r="AZ29" s="125">
        <f>IF($C$17="SI",(((C29*'Motore 2024'!$B$38))+((D29*'Motore 2021'!$B$38))),0)</f>
        <v>0</v>
      </c>
      <c r="BA29" s="124">
        <f t="shared" si="35"/>
        <v>0</v>
      </c>
      <c r="BB29" s="126">
        <f t="shared" si="36"/>
        <v>0</v>
      </c>
      <c r="BC29" s="127">
        <f t="shared" si="37"/>
        <v>0</v>
      </c>
      <c r="BD29" s="127">
        <f>IF($C$17="SI",(C29*3*('Motore 2021'!$B$41+'Motore 2021'!$B$42+'Motore 2021'!$B$43+'Motore 2021'!$B$44)),(C29*1*('Motore 2021'!$B$41+'Motore 2021'!$B$42+'Motore 2021'!$B$43+'Motore 2021'!$B$44)))</f>
        <v>0</v>
      </c>
      <c r="BE29" s="128">
        <f>IF($C$17="SI",(D29*3*('Motore 2021'!$B$41+'Motore 2021'!$B$42+'Motore 2021'!$D$43+'Motore 2021'!$B$44)),(D29*1*('Motore 2021'!$B$41+'Motore 2021'!$B$42+'Motore 2021'!$D$43+'Motore 2021'!$B$44)))</f>
        <v>0</v>
      </c>
      <c r="BF29" s="127">
        <f>IF($C$17="SI",(C29*3*('Motore 2021'!$B$41+'Motore 2021'!$B$42+'Motore 2021'!$B$43+'Motore 2021'!$B$44))+((C29*3*('Motore 2021'!$B$41+'Motore 2021'!$B$42+'Motore 2021'!$B$43+'Motore 2021'!$B$44))*10%),(C29*1*('Motore 2021'!$B$41+'Motore 2021'!$B$42+'Motore 2021'!$B$43+'Motore 2021'!$B$44))+((C29*1*('Motore 2021'!$B$41+'Motore 2021'!$B$42+'Motore 2021'!$B$43+'Motore 2021'!$B$44))*10%))</f>
        <v>0</v>
      </c>
      <c r="BG29" s="127">
        <f>IF($C$17="SI",(D29*3*('Motore 2021'!$B$41+'Motore 2021'!$B$42+'Motore 2021'!$D$43+'Motore 2021'!$B$44))+((D29*3*('Motore 2021'!$B$41+'Motore 2021'!$B$42+'Motore 2021'!$D$43+'Motore 2021'!$B$44))*10%),(D29*1*('Motore 2021'!$B$41+'Motore 2021'!$B$42+'Motore 2021'!$D$43+'Motore 2021'!$B$44))+((D29*1*('Motore 2021'!$B$41+'Motore 2021'!$B$42+'Motore 2021'!$D$43+'Motore 2021'!$B$44))*10%))</f>
        <v>0</v>
      </c>
      <c r="BH29" s="127">
        <f t="shared" si="38"/>
        <v>0</v>
      </c>
      <c r="BI29" s="127">
        <f t="shared" si="39"/>
        <v>0</v>
      </c>
      <c r="BJ29" s="127">
        <f>IF(H29&lt;&gt;0,IF($C$17="SI",((('Motore 2024'!$B$47+'Motore 2024'!$B$50+'Motore 2024'!$B$53)/365)*$F$14)+(((('Motore 2024'!$B$47+'Motore 2024'!$B$50+'Motore 2021'!$B$53)/365)*$F$14)*10%),(('Motore 2024'!$B$53/365)*$F$14)+(('Motore 2024'!$B$53/365)*$F$14)*10%),0)</f>
        <v>0</v>
      </c>
      <c r="BK29" s="127">
        <f>IF(H29&lt;&gt;0,IF($C$17="SI",((('Motore 2021'!$B$47+'Motore 2021'!$B$50+'Motore 2021'!$B$53)/365)*$F$13)+(((('Motore 2021'!$B$47+'Motore 2021'!$B$50+'Motore 2021'!$B$53)/365)*$F$13)*10%),(('Motore 2021'!$B$53/365)*$F$13)+(('Motore 2021'!$B$53/365)*$F$13)*10%),0)</f>
        <v>0</v>
      </c>
      <c r="BL29" s="127">
        <f>IF(H29&lt;&gt;0,IF($C$17="SI",((('Motore 2024'!$B$47+'Motore 2024'!$B$50+'Motore 2024'!$B$53)/365)*$F$14),(('Motore 2024'!$B$53/365)*$F$14)),0)</f>
        <v>0</v>
      </c>
      <c r="BM29" s="127">
        <f>IF(H29&lt;&gt;0,IF($C$17="SI",((('Motore 2021'!$B$47+'Motore 2021'!$B$50+'Motore 2021'!$B$53)/365)*$F$13),(('Motore 2021'!$B$53/365)*$F$13)),0)</f>
        <v>0</v>
      </c>
      <c r="BN29" s="127">
        <f t="shared" si="40"/>
        <v>0</v>
      </c>
      <c r="BO29" s="129">
        <f t="shared" si="41"/>
        <v>0</v>
      </c>
      <c r="BP29" s="42"/>
    </row>
    <row r="30" spans="1:69" x14ac:dyDescent="0.3">
      <c r="A30" s="68" t="s">
        <v>1</v>
      </c>
      <c r="B30" s="51">
        <v>0</v>
      </c>
      <c r="C30" s="51">
        <v>0</v>
      </c>
      <c r="D30" s="51">
        <v>0</v>
      </c>
      <c r="E30" s="51">
        <f t="shared" si="12"/>
        <v>0</v>
      </c>
      <c r="F30" s="57" t="s">
        <v>6</v>
      </c>
      <c r="G30" s="65">
        <f t="shared" si="13"/>
        <v>0</v>
      </c>
      <c r="H30" s="65">
        <f t="shared" si="14"/>
        <v>0</v>
      </c>
      <c r="I30" s="66">
        <f t="shared" si="15"/>
        <v>0</v>
      </c>
      <c r="J30" s="66">
        <f t="shared" si="16"/>
        <v>0</v>
      </c>
      <c r="K30" s="67">
        <f t="shared" si="17"/>
        <v>0</v>
      </c>
      <c r="L30" s="67">
        <f t="shared" si="18"/>
        <v>0</v>
      </c>
      <c r="M30" s="113">
        <f>IF(K30&lt;'Motore 2024'!$H$28,Ripartizione!K30,'Motore 2024'!$H$28)</f>
        <v>0</v>
      </c>
      <c r="N30" s="113">
        <f>IF(L30&lt;'Motore 2021'!$H$28,Ripartizione!L30,'Motore 2021'!$H$28)</f>
        <v>0</v>
      </c>
      <c r="O30" s="113">
        <f t="shared" si="19"/>
        <v>0</v>
      </c>
      <c r="P30" s="113">
        <f t="shared" si="20"/>
        <v>0</v>
      </c>
      <c r="Q30" s="113">
        <f>ROUND(O30*'Motore 2024'!$E$28,2)</f>
        <v>0</v>
      </c>
      <c r="R30" s="113">
        <f>ROUND(P30*'Motore 2021'!$E$28,2)</f>
        <v>0</v>
      </c>
      <c r="S30" s="113">
        <f>IF((K30-M30)&lt;'Motore 2024'!$H$29,(K30-M30),'Motore 2024'!$H$29)</f>
        <v>0</v>
      </c>
      <c r="T30" s="113">
        <f>IF((L30-N30)&lt;'Motore 2021'!$H$29,(L30-N30),'Motore 2021'!$H$29)</f>
        <v>0</v>
      </c>
      <c r="U30" s="113">
        <f t="shared" si="21"/>
        <v>0</v>
      </c>
      <c r="V30" s="113">
        <f t="shared" si="22"/>
        <v>0</v>
      </c>
      <c r="W30" s="113">
        <f>ROUND(U30*'Motore 2024'!$E$29,2)</f>
        <v>0</v>
      </c>
      <c r="X30" s="113">
        <f>ROUND(V30*'Motore 2021'!$E$29,2)</f>
        <v>0</v>
      </c>
      <c r="Y30" s="113">
        <f>IF(K30-M30-S30&lt;'Motore 2024'!$H$30,(Ripartizione!K30-Ripartizione!M30-Ripartizione!S30),'Motore 2024'!$H$30)</f>
        <v>0</v>
      </c>
      <c r="Z30" s="113">
        <f>IF(L30-N30-T30&lt;'Motore 2021'!$H$30,(Ripartizione!L30-Ripartizione!N30-Ripartizione!T30),'Motore 2021'!$H$30)</f>
        <v>0</v>
      </c>
      <c r="AA30" s="113">
        <f t="shared" si="23"/>
        <v>0</v>
      </c>
      <c r="AB30" s="113">
        <f t="shared" si="24"/>
        <v>0</v>
      </c>
      <c r="AC30" s="113">
        <f>ROUND(AA30*'Motore 2024'!$E$30,2)</f>
        <v>0</v>
      </c>
      <c r="AD30" s="113">
        <f>ROUND(AB30*'Motore 2021'!$E$30,2)</f>
        <v>0</v>
      </c>
      <c r="AE30" s="113">
        <f>IF((K30-M30-S30-Y30)&lt;'Motore 2024'!$H$31, (K30-M30-S30-Y30),'Motore 2024'!$H$31)</f>
        <v>0</v>
      </c>
      <c r="AF30" s="113">
        <f>IF((L30-N30-T30-Z30)&lt;'Motore 2021'!$H$31, (L30-N30-T30-Z30),'Motore 2021'!$H$31)</f>
        <v>0</v>
      </c>
      <c r="AG30" s="113">
        <f t="shared" si="25"/>
        <v>0</v>
      </c>
      <c r="AH30" s="113">
        <f t="shared" si="26"/>
        <v>0</v>
      </c>
      <c r="AI30" s="113">
        <f>ROUND(AG30*'Motore 2024'!$E$31,2)</f>
        <v>0</v>
      </c>
      <c r="AJ30" s="113">
        <f>ROUND(AH30*'Motore 2021'!$E$31,2)</f>
        <v>0</v>
      </c>
      <c r="AK30" s="113">
        <f t="shared" si="27"/>
        <v>0</v>
      </c>
      <c r="AL30" s="113">
        <f t="shared" si="28"/>
        <v>0</v>
      </c>
      <c r="AM30" s="113">
        <f t="shared" si="29"/>
        <v>0</v>
      </c>
      <c r="AN30" s="113">
        <f t="shared" si="30"/>
        <v>0</v>
      </c>
      <c r="AO30" s="113">
        <f>ROUND(AM30*'Motore 2024'!$E$32,2)</f>
        <v>0</v>
      </c>
      <c r="AP30" s="113">
        <f>ROUND(AN30*'Motore 2021'!$E$32,2)</f>
        <v>0</v>
      </c>
      <c r="AQ30" s="124">
        <f>IF(B30&lt;&gt;0,((Q30+R30)*Ripartizione!B30),Q30+R30)</f>
        <v>0</v>
      </c>
      <c r="AR30" s="124">
        <f>IF(B30&lt;&gt;0,((Ripartizione!B30*W30)+(Ripartizione!B30*X30)), W30+X30)</f>
        <v>0</v>
      </c>
      <c r="AS30" s="124">
        <f t="shared" si="31"/>
        <v>0</v>
      </c>
      <c r="AT30" s="124">
        <f>IF(B30&lt;&gt;0,((Ripartizione!B30*AI30)+(Ripartizione!B30*AJ30)), AI30+AJ30)</f>
        <v>0</v>
      </c>
      <c r="AU30" s="124">
        <f>IF(B30&lt;&gt;0,((Ripartizione!B30*AO30)+(Ripartizione!B30*AP30)), AO30+AP30)</f>
        <v>0</v>
      </c>
      <c r="AV30" s="124">
        <f t="shared" si="32"/>
        <v>0</v>
      </c>
      <c r="AW30" s="124">
        <f t="shared" si="33"/>
        <v>0</v>
      </c>
      <c r="AX30" s="124">
        <f>IF($C$17="SI",((C30*'Motore 2024'!$B$35) + (D30*'Motore 2024'!$B$35)),0)</f>
        <v>0</v>
      </c>
      <c r="AY30" s="124">
        <f t="shared" si="34"/>
        <v>0</v>
      </c>
      <c r="AZ30" s="125">
        <f>IF($C$17="SI",(((C30*'Motore 2024'!$B$38))+((D30*'Motore 2021'!$B$38))),0)</f>
        <v>0</v>
      </c>
      <c r="BA30" s="124">
        <f t="shared" si="35"/>
        <v>0</v>
      </c>
      <c r="BB30" s="126">
        <f t="shared" si="36"/>
        <v>0</v>
      </c>
      <c r="BC30" s="127">
        <f t="shared" si="37"/>
        <v>0</v>
      </c>
      <c r="BD30" s="127">
        <f>IF($C$17="SI",(C30*3*('Motore 2021'!$B$41+'Motore 2021'!$B$42+'Motore 2021'!$B$43+'Motore 2021'!$B$44)),(C30*1*('Motore 2021'!$B$41+'Motore 2021'!$B$42+'Motore 2021'!$B$43+'Motore 2021'!$B$44)))</f>
        <v>0</v>
      </c>
      <c r="BE30" s="128">
        <f>IF($C$17="SI",(D30*3*('Motore 2021'!$B$41+'Motore 2021'!$B$42+'Motore 2021'!$D$43+'Motore 2021'!$B$44)),(D30*1*('Motore 2021'!$B$41+'Motore 2021'!$B$42+'Motore 2021'!$D$43+'Motore 2021'!$B$44)))</f>
        <v>0</v>
      </c>
      <c r="BF30" s="127">
        <f>IF($C$17="SI",(C30*3*('Motore 2021'!$B$41+'Motore 2021'!$B$42+'Motore 2021'!$B$43+'Motore 2021'!$B$44))+((C30*3*('Motore 2021'!$B$41+'Motore 2021'!$B$42+'Motore 2021'!$B$43+'Motore 2021'!$B$44))*10%),(C30*1*('Motore 2021'!$B$41+'Motore 2021'!$B$42+'Motore 2021'!$B$43+'Motore 2021'!$B$44))+((C30*1*('Motore 2021'!$B$41+'Motore 2021'!$B$42+'Motore 2021'!$B$43+'Motore 2021'!$B$44))*10%))</f>
        <v>0</v>
      </c>
      <c r="BG30" s="127">
        <f>IF($C$17="SI",(D30*3*('Motore 2021'!$B$41+'Motore 2021'!$B$42+'Motore 2021'!$D$43+'Motore 2021'!$B$44))+((D30*3*('Motore 2021'!$B$41+'Motore 2021'!$B$42+'Motore 2021'!$D$43+'Motore 2021'!$B$44))*10%),(D30*1*('Motore 2021'!$B$41+'Motore 2021'!$B$42+'Motore 2021'!$D$43+'Motore 2021'!$B$44))+((D30*1*('Motore 2021'!$B$41+'Motore 2021'!$B$42+'Motore 2021'!$D$43+'Motore 2021'!$B$44))*10%))</f>
        <v>0</v>
      </c>
      <c r="BH30" s="127">
        <f t="shared" si="38"/>
        <v>0</v>
      </c>
      <c r="BI30" s="127">
        <f t="shared" si="39"/>
        <v>0</v>
      </c>
      <c r="BJ30" s="127">
        <f>IF(H30&lt;&gt;0,IF($C$17="SI",((('Motore 2024'!$B$47+'Motore 2024'!$B$50+'Motore 2024'!$B$53)/365)*$F$14)+(((('Motore 2024'!$B$47+'Motore 2024'!$B$50+'Motore 2021'!$B$53)/365)*$F$14)*10%),(('Motore 2024'!$B$53/365)*$F$14)+(('Motore 2024'!$B$53/365)*$F$14)*10%),0)</f>
        <v>0</v>
      </c>
      <c r="BK30" s="127">
        <f>IF(H30&lt;&gt;0,IF($C$17="SI",((('Motore 2021'!$B$47+'Motore 2021'!$B$50+'Motore 2021'!$B$53)/365)*$F$13)+(((('Motore 2021'!$B$47+'Motore 2021'!$B$50+'Motore 2021'!$B$53)/365)*$F$13)*10%),(('Motore 2021'!$B$53/365)*$F$13)+(('Motore 2021'!$B$53/365)*$F$13)*10%),0)</f>
        <v>0</v>
      </c>
      <c r="BL30" s="127">
        <f>IF(H30&lt;&gt;0,IF($C$17="SI",((('Motore 2024'!$B$47+'Motore 2024'!$B$50+'Motore 2024'!$B$53)/365)*$F$14),(('Motore 2024'!$B$53/365)*$F$14)),0)</f>
        <v>0</v>
      </c>
      <c r="BM30" s="127">
        <f>IF(H30&lt;&gt;0,IF($C$17="SI",((('Motore 2021'!$B$47+'Motore 2021'!$B$50+'Motore 2021'!$B$53)/365)*$F$13),(('Motore 2021'!$B$53/365)*$F$13)),0)</f>
        <v>0</v>
      </c>
      <c r="BN30" s="127">
        <f t="shared" si="40"/>
        <v>0</v>
      </c>
      <c r="BO30" s="129">
        <f t="shared" si="41"/>
        <v>0</v>
      </c>
      <c r="BP30" s="42"/>
    </row>
    <row r="31" spans="1:69" x14ac:dyDescent="0.3">
      <c r="A31" s="68" t="s">
        <v>2</v>
      </c>
      <c r="B31" s="51">
        <v>0</v>
      </c>
      <c r="C31" s="51">
        <v>0</v>
      </c>
      <c r="D31" s="51">
        <v>0</v>
      </c>
      <c r="E31" s="51">
        <f t="shared" si="12"/>
        <v>0</v>
      </c>
      <c r="F31" s="57" t="s">
        <v>6</v>
      </c>
      <c r="G31" s="65">
        <f t="shared" si="13"/>
        <v>0</v>
      </c>
      <c r="H31" s="65">
        <f t="shared" si="14"/>
        <v>0</v>
      </c>
      <c r="I31" s="66">
        <f t="shared" si="15"/>
        <v>0</v>
      </c>
      <c r="J31" s="66">
        <f t="shared" si="16"/>
        <v>0</v>
      </c>
      <c r="K31" s="67">
        <f t="shared" si="17"/>
        <v>0</v>
      </c>
      <c r="L31" s="67">
        <f t="shared" si="18"/>
        <v>0</v>
      </c>
      <c r="M31" s="113">
        <f>IF(K31&lt;'Motore 2024'!$H$28,Ripartizione!K31,'Motore 2024'!$H$28)</f>
        <v>0</v>
      </c>
      <c r="N31" s="113">
        <f>IF(L31&lt;'Motore 2021'!$H$28,Ripartizione!L31,'Motore 2021'!$H$28)</f>
        <v>0</v>
      </c>
      <c r="O31" s="113">
        <f t="shared" si="19"/>
        <v>0</v>
      </c>
      <c r="P31" s="113">
        <f t="shared" si="20"/>
        <v>0</v>
      </c>
      <c r="Q31" s="113">
        <f>ROUND(O31*'Motore 2024'!$E$28,2)</f>
        <v>0</v>
      </c>
      <c r="R31" s="113">
        <f>ROUND(P31*'Motore 2021'!$E$28,2)</f>
        <v>0</v>
      </c>
      <c r="S31" s="113">
        <f>IF((K31-M31)&lt;'Motore 2024'!$H$29,(K31-M31),'Motore 2024'!$H$29)</f>
        <v>0</v>
      </c>
      <c r="T31" s="113">
        <f>IF((L31-N31)&lt;'Motore 2021'!$H$29,(L31-N31),'Motore 2021'!$H$29)</f>
        <v>0</v>
      </c>
      <c r="U31" s="113">
        <f t="shared" si="21"/>
        <v>0</v>
      </c>
      <c r="V31" s="113">
        <f t="shared" si="22"/>
        <v>0</v>
      </c>
      <c r="W31" s="113">
        <f>ROUND(U31*'Motore 2024'!$E$29,2)</f>
        <v>0</v>
      </c>
      <c r="X31" s="113">
        <f>ROUND(V31*'Motore 2021'!$E$29,2)</f>
        <v>0</v>
      </c>
      <c r="Y31" s="113">
        <f>IF(K31-M31-S31&lt;'Motore 2024'!$H$30,(Ripartizione!K31-Ripartizione!M31-Ripartizione!S31),'Motore 2024'!$H$30)</f>
        <v>0</v>
      </c>
      <c r="Z31" s="113">
        <f>IF(L31-N31-T31&lt;'Motore 2021'!$H$30,(Ripartizione!L31-Ripartizione!N31-Ripartizione!T31),'Motore 2021'!$H$30)</f>
        <v>0</v>
      </c>
      <c r="AA31" s="113">
        <f t="shared" si="23"/>
        <v>0</v>
      </c>
      <c r="AB31" s="113">
        <f t="shared" si="24"/>
        <v>0</v>
      </c>
      <c r="AC31" s="113">
        <f>ROUND(AA31*'Motore 2024'!$E$30,2)</f>
        <v>0</v>
      </c>
      <c r="AD31" s="113">
        <f>ROUND(AB31*'Motore 2021'!$E$30,2)</f>
        <v>0</v>
      </c>
      <c r="AE31" s="113">
        <f>IF((K31-M31-S31-Y31)&lt;'Motore 2024'!$H$31, (K31-M31-S31-Y31),'Motore 2024'!$H$31)</f>
        <v>0</v>
      </c>
      <c r="AF31" s="113">
        <f>IF((L31-N31-T31-Z31)&lt;'Motore 2021'!$H$31, (L31-N31-T31-Z31),'Motore 2021'!$H$31)</f>
        <v>0</v>
      </c>
      <c r="AG31" s="113">
        <f t="shared" si="25"/>
        <v>0</v>
      </c>
      <c r="AH31" s="113">
        <f t="shared" si="26"/>
        <v>0</v>
      </c>
      <c r="AI31" s="113">
        <f>ROUND(AG31*'Motore 2024'!$E$31,2)</f>
        <v>0</v>
      </c>
      <c r="AJ31" s="113">
        <f>ROUND(AH31*'Motore 2021'!$E$31,2)</f>
        <v>0</v>
      </c>
      <c r="AK31" s="113">
        <f t="shared" si="27"/>
        <v>0</v>
      </c>
      <c r="AL31" s="113">
        <f t="shared" si="28"/>
        <v>0</v>
      </c>
      <c r="AM31" s="113">
        <f t="shared" si="29"/>
        <v>0</v>
      </c>
      <c r="AN31" s="113">
        <f t="shared" si="30"/>
        <v>0</v>
      </c>
      <c r="AO31" s="113">
        <f>ROUND(AM31*'Motore 2024'!$E$32,2)</f>
        <v>0</v>
      </c>
      <c r="AP31" s="113">
        <f>ROUND(AN31*'Motore 2021'!$E$32,2)</f>
        <v>0</v>
      </c>
      <c r="AQ31" s="124">
        <f>IF(B31&lt;&gt;0,((Q31+R31)*Ripartizione!B31),Q31+R31)</f>
        <v>0</v>
      </c>
      <c r="AR31" s="124">
        <f>IF(B31&lt;&gt;0,((Ripartizione!B31*W31)+(Ripartizione!B31*X31)), W31+X31)</f>
        <v>0</v>
      </c>
      <c r="AS31" s="124">
        <f t="shared" si="31"/>
        <v>0</v>
      </c>
      <c r="AT31" s="124">
        <f>IF(B31&lt;&gt;0,((Ripartizione!B31*AI31)+(Ripartizione!B31*AJ31)), AI31+AJ31)</f>
        <v>0</v>
      </c>
      <c r="AU31" s="124">
        <f>IF(B31&lt;&gt;0,((Ripartizione!B31*AO31)+(Ripartizione!B31*AP31)), AO31+AP31)</f>
        <v>0</v>
      </c>
      <c r="AV31" s="124">
        <f t="shared" si="32"/>
        <v>0</v>
      </c>
      <c r="AW31" s="124">
        <f t="shared" si="33"/>
        <v>0</v>
      </c>
      <c r="AX31" s="124">
        <f>IF($C$17="SI",((C31*'Motore 2024'!$B$35) + (D31*'Motore 2024'!$B$35)),0)</f>
        <v>0</v>
      </c>
      <c r="AY31" s="124">
        <f t="shared" si="34"/>
        <v>0</v>
      </c>
      <c r="AZ31" s="125">
        <f>IF($C$17="SI",(((C31*'Motore 2024'!$B$38))+((D31*'Motore 2021'!$B$38))),0)</f>
        <v>0</v>
      </c>
      <c r="BA31" s="124">
        <f t="shared" si="35"/>
        <v>0</v>
      </c>
      <c r="BB31" s="126">
        <f t="shared" si="36"/>
        <v>0</v>
      </c>
      <c r="BC31" s="127">
        <f t="shared" si="37"/>
        <v>0</v>
      </c>
      <c r="BD31" s="127">
        <f>IF($C$17="SI",(C31*3*('Motore 2021'!$B$41+'Motore 2021'!$B$42+'Motore 2021'!$B$43+'Motore 2021'!$B$44)),(C31*1*('Motore 2021'!$B$41+'Motore 2021'!$B$42+'Motore 2021'!$B$43+'Motore 2021'!$B$44)))</f>
        <v>0</v>
      </c>
      <c r="BE31" s="128">
        <f>IF($C$17="SI",(D31*3*('Motore 2021'!$B$41+'Motore 2021'!$B$42+'Motore 2021'!$D$43+'Motore 2021'!$B$44)),(D31*1*('Motore 2021'!$B$41+'Motore 2021'!$B$42+'Motore 2021'!$D$43+'Motore 2021'!$B$44)))</f>
        <v>0</v>
      </c>
      <c r="BF31" s="127">
        <f>IF($C$17="SI",(C31*3*('Motore 2021'!$B$41+'Motore 2021'!$B$42+'Motore 2021'!$B$43+'Motore 2021'!$B$44))+((C31*3*('Motore 2021'!$B$41+'Motore 2021'!$B$42+'Motore 2021'!$B$43+'Motore 2021'!$B$44))*10%),(C31*1*('Motore 2021'!$B$41+'Motore 2021'!$B$42+'Motore 2021'!$B$43+'Motore 2021'!$B$44))+((C31*1*('Motore 2021'!$B$41+'Motore 2021'!$B$42+'Motore 2021'!$B$43+'Motore 2021'!$B$44))*10%))</f>
        <v>0</v>
      </c>
      <c r="BG31" s="127">
        <f>IF($C$17="SI",(D31*3*('Motore 2021'!$B$41+'Motore 2021'!$B$42+'Motore 2021'!$D$43+'Motore 2021'!$B$44))+((D31*3*('Motore 2021'!$B$41+'Motore 2021'!$B$42+'Motore 2021'!$D$43+'Motore 2021'!$B$44))*10%),(D31*1*('Motore 2021'!$B$41+'Motore 2021'!$B$42+'Motore 2021'!$D$43+'Motore 2021'!$B$44))+((D31*1*('Motore 2021'!$B$41+'Motore 2021'!$B$42+'Motore 2021'!$D$43+'Motore 2021'!$B$44))*10%))</f>
        <v>0</v>
      </c>
      <c r="BH31" s="127">
        <f t="shared" si="38"/>
        <v>0</v>
      </c>
      <c r="BI31" s="127">
        <f t="shared" si="39"/>
        <v>0</v>
      </c>
      <c r="BJ31" s="127">
        <f>IF(H31&lt;&gt;0,IF($C$17="SI",((('Motore 2024'!$B$47+'Motore 2024'!$B$50+'Motore 2024'!$B$53)/365)*$F$14)+(((('Motore 2024'!$B$47+'Motore 2024'!$B$50+'Motore 2021'!$B$53)/365)*$F$14)*10%),(('Motore 2024'!$B$53/365)*$F$14)+(('Motore 2024'!$B$53/365)*$F$14)*10%),0)</f>
        <v>0</v>
      </c>
      <c r="BK31" s="127">
        <f>IF(H31&lt;&gt;0,IF($C$17="SI",((('Motore 2021'!$B$47+'Motore 2021'!$B$50+'Motore 2021'!$B$53)/365)*$F$13)+(((('Motore 2021'!$B$47+'Motore 2021'!$B$50+'Motore 2021'!$B$53)/365)*$F$13)*10%),(('Motore 2021'!$B$53/365)*$F$13)+(('Motore 2021'!$B$53/365)*$F$13)*10%),0)</f>
        <v>0</v>
      </c>
      <c r="BL31" s="127">
        <f>IF(H31&lt;&gt;0,IF($C$17="SI",((('Motore 2024'!$B$47+'Motore 2024'!$B$50+'Motore 2024'!$B$53)/365)*$F$14),(('Motore 2024'!$B$53/365)*$F$14)),0)</f>
        <v>0</v>
      </c>
      <c r="BM31" s="127">
        <f>IF(H31&lt;&gt;0,IF($C$17="SI",((('Motore 2021'!$B$47+'Motore 2021'!$B$50+'Motore 2021'!$B$53)/365)*$F$13),(('Motore 2021'!$B$53/365)*$F$13)),0)</f>
        <v>0</v>
      </c>
      <c r="BN31" s="127">
        <f t="shared" si="40"/>
        <v>0</v>
      </c>
      <c r="BO31" s="129">
        <f t="shared" si="41"/>
        <v>0</v>
      </c>
      <c r="BP31" s="42"/>
    </row>
    <row r="32" spans="1:69" x14ac:dyDescent="0.3">
      <c r="A32" s="68" t="s">
        <v>3</v>
      </c>
      <c r="B32" s="51">
        <v>0</v>
      </c>
      <c r="C32" s="51">
        <v>0</v>
      </c>
      <c r="D32" s="51">
        <v>0</v>
      </c>
      <c r="E32" s="51">
        <f t="shared" si="12"/>
        <v>0</v>
      </c>
      <c r="F32" s="57" t="s">
        <v>6</v>
      </c>
      <c r="G32" s="65">
        <f t="shared" si="13"/>
        <v>0</v>
      </c>
      <c r="H32" s="65">
        <f t="shared" si="14"/>
        <v>0</v>
      </c>
      <c r="I32" s="66">
        <f t="shared" si="15"/>
        <v>0</v>
      </c>
      <c r="J32" s="66">
        <f t="shared" si="16"/>
        <v>0</v>
      </c>
      <c r="K32" s="67">
        <f t="shared" si="17"/>
        <v>0</v>
      </c>
      <c r="L32" s="67">
        <f t="shared" si="18"/>
        <v>0</v>
      </c>
      <c r="M32" s="113">
        <f>IF(K32&lt;'Motore 2024'!$H$28,Ripartizione!K32,'Motore 2024'!$H$28)</f>
        <v>0</v>
      </c>
      <c r="N32" s="113">
        <f>IF(L32&lt;'Motore 2021'!$H$28,Ripartizione!L32,'Motore 2021'!$H$28)</f>
        <v>0</v>
      </c>
      <c r="O32" s="113">
        <f t="shared" si="19"/>
        <v>0</v>
      </c>
      <c r="P32" s="113">
        <f t="shared" si="20"/>
        <v>0</v>
      </c>
      <c r="Q32" s="113">
        <f>ROUND(O32*'Motore 2024'!$E$28,2)</f>
        <v>0</v>
      </c>
      <c r="R32" s="113">
        <f>ROUND(P32*'Motore 2021'!$E$28,2)</f>
        <v>0</v>
      </c>
      <c r="S32" s="113">
        <f>IF((K32-M32)&lt;'Motore 2024'!$H$29,(K32-M32),'Motore 2024'!$H$29)</f>
        <v>0</v>
      </c>
      <c r="T32" s="113">
        <f>IF((L32-N32)&lt;'Motore 2021'!$H$29,(L32-N32),'Motore 2021'!$H$29)</f>
        <v>0</v>
      </c>
      <c r="U32" s="113">
        <f t="shared" si="21"/>
        <v>0</v>
      </c>
      <c r="V32" s="113">
        <f t="shared" si="22"/>
        <v>0</v>
      </c>
      <c r="W32" s="113">
        <f>ROUND(U32*'Motore 2024'!$E$29,2)</f>
        <v>0</v>
      </c>
      <c r="X32" s="113">
        <f>ROUND(V32*'Motore 2021'!$E$29,2)</f>
        <v>0</v>
      </c>
      <c r="Y32" s="113">
        <f>IF(K32-M32-S32&lt;'Motore 2024'!$H$30,(Ripartizione!K32-Ripartizione!M32-Ripartizione!S32),'Motore 2024'!$H$30)</f>
        <v>0</v>
      </c>
      <c r="Z32" s="113">
        <f>IF(L32-N32-T32&lt;'Motore 2021'!$H$30,(Ripartizione!L32-Ripartizione!N32-Ripartizione!T32),'Motore 2021'!$H$30)</f>
        <v>0</v>
      </c>
      <c r="AA32" s="113">
        <f t="shared" si="23"/>
        <v>0</v>
      </c>
      <c r="AB32" s="113">
        <f t="shared" si="24"/>
        <v>0</v>
      </c>
      <c r="AC32" s="113">
        <f>ROUND(AA32*'Motore 2024'!$E$30,2)</f>
        <v>0</v>
      </c>
      <c r="AD32" s="113">
        <f>ROUND(AB32*'Motore 2021'!$E$30,2)</f>
        <v>0</v>
      </c>
      <c r="AE32" s="113">
        <f>IF((K32-M32-S32-Y32)&lt;'Motore 2024'!$H$31, (K32-M32-S32-Y32),'Motore 2024'!$H$31)</f>
        <v>0</v>
      </c>
      <c r="AF32" s="113">
        <f>IF((L32-N32-T32-Z32)&lt;'Motore 2021'!$H$31, (L32-N32-T32-Z32),'Motore 2021'!$H$31)</f>
        <v>0</v>
      </c>
      <c r="AG32" s="113">
        <f t="shared" si="25"/>
        <v>0</v>
      </c>
      <c r="AH32" s="113">
        <f t="shared" si="26"/>
        <v>0</v>
      </c>
      <c r="AI32" s="113">
        <f>ROUND(AG32*'Motore 2024'!$E$31,2)</f>
        <v>0</v>
      </c>
      <c r="AJ32" s="113">
        <f>ROUND(AH32*'Motore 2021'!$E$31,2)</f>
        <v>0</v>
      </c>
      <c r="AK32" s="113">
        <f t="shared" si="27"/>
        <v>0</v>
      </c>
      <c r="AL32" s="113">
        <f t="shared" si="28"/>
        <v>0</v>
      </c>
      <c r="AM32" s="113">
        <f t="shared" si="29"/>
        <v>0</v>
      </c>
      <c r="AN32" s="113">
        <f t="shared" si="30"/>
        <v>0</v>
      </c>
      <c r="AO32" s="113">
        <f>ROUND(AM32*'Motore 2024'!$E$32,2)</f>
        <v>0</v>
      </c>
      <c r="AP32" s="113">
        <f>ROUND(AN32*'Motore 2021'!$E$32,2)</f>
        <v>0</v>
      </c>
      <c r="AQ32" s="124">
        <f>IF(B32&lt;&gt;0,((Q32+R32)*Ripartizione!B32),Q32+R32)</f>
        <v>0</v>
      </c>
      <c r="AR32" s="124">
        <f>IF(B32&lt;&gt;0,((Ripartizione!B32*W32)+(Ripartizione!B32*X32)), W32+X32)</f>
        <v>0</v>
      </c>
      <c r="AS32" s="124">
        <f t="shared" si="31"/>
        <v>0</v>
      </c>
      <c r="AT32" s="124">
        <f>IF(B32&lt;&gt;0,((Ripartizione!B32*AI32)+(Ripartizione!B32*AJ32)), AI32+AJ32)</f>
        <v>0</v>
      </c>
      <c r="AU32" s="124">
        <f>IF(B32&lt;&gt;0,((Ripartizione!B32*AO32)+(Ripartizione!B32*AP32)), AO32+AP32)</f>
        <v>0</v>
      </c>
      <c r="AV32" s="124">
        <f t="shared" si="32"/>
        <v>0</v>
      </c>
      <c r="AW32" s="124">
        <f t="shared" si="33"/>
        <v>0</v>
      </c>
      <c r="AX32" s="124">
        <f>IF($C$17="SI",((C32*'Motore 2024'!$B$35) + (D32*'Motore 2024'!$B$35)),0)</f>
        <v>0</v>
      </c>
      <c r="AY32" s="124">
        <f t="shared" si="34"/>
        <v>0</v>
      </c>
      <c r="AZ32" s="125">
        <f>IF($C$17="SI",(((C32*'Motore 2024'!$B$38))+((D32*'Motore 2021'!$B$38))),0)</f>
        <v>0</v>
      </c>
      <c r="BA32" s="124">
        <f t="shared" si="35"/>
        <v>0</v>
      </c>
      <c r="BB32" s="126">
        <f t="shared" si="36"/>
        <v>0</v>
      </c>
      <c r="BC32" s="127">
        <f t="shared" si="37"/>
        <v>0</v>
      </c>
      <c r="BD32" s="127">
        <f>IF($C$17="SI",(C32*3*('Motore 2021'!$B$41+'Motore 2021'!$B$42+'Motore 2021'!$B$43+'Motore 2021'!$B$44)),(C32*1*('Motore 2021'!$B$41+'Motore 2021'!$B$42+'Motore 2021'!$B$43+'Motore 2021'!$B$44)))</f>
        <v>0</v>
      </c>
      <c r="BE32" s="128">
        <f>IF($C$17="SI",(D32*3*('Motore 2021'!$B$41+'Motore 2021'!$B$42+'Motore 2021'!$D$43+'Motore 2021'!$B$44)),(D32*1*('Motore 2021'!$B$41+'Motore 2021'!$B$42+'Motore 2021'!$D$43+'Motore 2021'!$B$44)))</f>
        <v>0</v>
      </c>
      <c r="BF32" s="127">
        <f>IF($C$17="SI",(C32*3*('Motore 2021'!$B$41+'Motore 2021'!$B$42+'Motore 2021'!$B$43+'Motore 2021'!$B$44))+((C32*3*('Motore 2021'!$B$41+'Motore 2021'!$B$42+'Motore 2021'!$B$43+'Motore 2021'!$B$44))*10%),(C32*1*('Motore 2021'!$B$41+'Motore 2021'!$B$42+'Motore 2021'!$B$43+'Motore 2021'!$B$44))+((C32*1*('Motore 2021'!$B$41+'Motore 2021'!$B$42+'Motore 2021'!$B$43+'Motore 2021'!$B$44))*10%))</f>
        <v>0</v>
      </c>
      <c r="BG32" s="127">
        <f>IF($C$17="SI",(D32*3*('Motore 2021'!$B$41+'Motore 2021'!$B$42+'Motore 2021'!$D$43+'Motore 2021'!$B$44))+((D32*3*('Motore 2021'!$B$41+'Motore 2021'!$B$42+'Motore 2021'!$D$43+'Motore 2021'!$B$44))*10%),(D32*1*('Motore 2021'!$B$41+'Motore 2021'!$B$42+'Motore 2021'!$D$43+'Motore 2021'!$B$44))+((D32*1*('Motore 2021'!$B$41+'Motore 2021'!$B$42+'Motore 2021'!$D$43+'Motore 2021'!$B$44))*10%))</f>
        <v>0</v>
      </c>
      <c r="BH32" s="127">
        <f t="shared" si="38"/>
        <v>0</v>
      </c>
      <c r="BI32" s="127">
        <f t="shared" si="39"/>
        <v>0</v>
      </c>
      <c r="BJ32" s="127">
        <f>IF(H32&lt;&gt;0,IF($C$17="SI",((('Motore 2024'!$B$47+'Motore 2024'!$B$50+'Motore 2024'!$B$53)/365)*$F$14)+(((('Motore 2024'!$B$47+'Motore 2024'!$B$50+'Motore 2021'!$B$53)/365)*$F$14)*10%),(('Motore 2024'!$B$53/365)*$F$14)+(('Motore 2024'!$B$53/365)*$F$14)*10%),0)</f>
        <v>0</v>
      </c>
      <c r="BK32" s="127">
        <f>IF(H32&lt;&gt;0,IF($C$17="SI",((('Motore 2021'!$B$47+'Motore 2021'!$B$50+'Motore 2021'!$B$53)/365)*$F$13)+(((('Motore 2021'!$B$47+'Motore 2021'!$B$50+'Motore 2021'!$B$53)/365)*$F$13)*10%),(('Motore 2021'!$B$53/365)*$F$13)+(('Motore 2021'!$B$53/365)*$F$13)*10%),0)</f>
        <v>0</v>
      </c>
      <c r="BL32" s="127">
        <f>IF(H32&lt;&gt;0,IF($C$17="SI",((('Motore 2024'!$B$47+'Motore 2024'!$B$50+'Motore 2024'!$B$53)/365)*$F$14),(('Motore 2024'!$B$53/365)*$F$14)),0)</f>
        <v>0</v>
      </c>
      <c r="BM32" s="127">
        <f>IF(H32&lt;&gt;0,IF($C$17="SI",((('Motore 2021'!$B$47+'Motore 2021'!$B$50+'Motore 2021'!$B$53)/365)*$F$13),(('Motore 2021'!$B$53/365)*$F$13)),0)</f>
        <v>0</v>
      </c>
      <c r="BN32" s="127">
        <f t="shared" si="40"/>
        <v>0</v>
      </c>
      <c r="BO32" s="129">
        <f t="shared" si="41"/>
        <v>0</v>
      </c>
      <c r="BP32" s="42"/>
    </row>
    <row r="33" spans="1:68" x14ac:dyDescent="0.3">
      <c r="A33" s="68" t="s">
        <v>4</v>
      </c>
      <c r="B33" s="51">
        <v>0</v>
      </c>
      <c r="C33" s="51">
        <v>0</v>
      </c>
      <c r="D33" s="51">
        <v>0</v>
      </c>
      <c r="E33" s="51">
        <f t="shared" si="12"/>
        <v>0</v>
      </c>
      <c r="F33" s="57" t="s">
        <v>6</v>
      </c>
      <c r="G33" s="65">
        <f t="shared" si="13"/>
        <v>0</v>
      </c>
      <c r="H33" s="65">
        <f t="shared" si="14"/>
        <v>0</v>
      </c>
      <c r="I33" s="66">
        <f t="shared" si="15"/>
        <v>0</v>
      </c>
      <c r="J33" s="66">
        <f t="shared" si="16"/>
        <v>0</v>
      </c>
      <c r="K33" s="67">
        <f t="shared" si="17"/>
        <v>0</v>
      </c>
      <c r="L33" s="67">
        <f t="shared" si="18"/>
        <v>0</v>
      </c>
      <c r="M33" s="113">
        <f>IF(K33&lt;'Motore 2024'!$H$28,Ripartizione!K33,'Motore 2024'!$H$28)</f>
        <v>0</v>
      </c>
      <c r="N33" s="113">
        <f>IF(L33&lt;'Motore 2021'!$H$28,Ripartizione!L33,'Motore 2021'!$H$28)</f>
        <v>0</v>
      </c>
      <c r="O33" s="113">
        <f t="shared" si="19"/>
        <v>0</v>
      </c>
      <c r="P33" s="113">
        <f t="shared" si="20"/>
        <v>0</v>
      </c>
      <c r="Q33" s="113">
        <f>ROUND(O33*'Motore 2024'!$E$28,2)</f>
        <v>0</v>
      </c>
      <c r="R33" s="113">
        <f>ROUND(P33*'Motore 2021'!$E$28,2)</f>
        <v>0</v>
      </c>
      <c r="S33" s="113">
        <f>IF((K33-M33)&lt;'Motore 2024'!$H$29,(K33-M33),'Motore 2024'!$H$29)</f>
        <v>0</v>
      </c>
      <c r="T33" s="113">
        <f>IF((L33-N33)&lt;'Motore 2021'!$H$29,(L33-N33),'Motore 2021'!$H$29)</f>
        <v>0</v>
      </c>
      <c r="U33" s="113">
        <f t="shared" si="21"/>
        <v>0</v>
      </c>
      <c r="V33" s="113">
        <f t="shared" si="22"/>
        <v>0</v>
      </c>
      <c r="W33" s="113">
        <f>ROUND(U33*'Motore 2024'!$E$29,2)</f>
        <v>0</v>
      </c>
      <c r="X33" s="113">
        <f>ROUND(V33*'Motore 2021'!$E$29,2)</f>
        <v>0</v>
      </c>
      <c r="Y33" s="113">
        <f>IF(K33-M33-S33&lt;'Motore 2024'!$H$30,(Ripartizione!K33-Ripartizione!M33-Ripartizione!S33),'Motore 2024'!$H$30)</f>
        <v>0</v>
      </c>
      <c r="Z33" s="113">
        <f>IF(L33-N33-T33&lt;'Motore 2021'!$H$30,(Ripartizione!L33-Ripartizione!N33-Ripartizione!T33),'Motore 2021'!$H$30)</f>
        <v>0</v>
      </c>
      <c r="AA33" s="113">
        <f t="shared" si="23"/>
        <v>0</v>
      </c>
      <c r="AB33" s="113">
        <f t="shared" si="24"/>
        <v>0</v>
      </c>
      <c r="AC33" s="113">
        <f>ROUND(AA33*'Motore 2024'!$E$30,2)</f>
        <v>0</v>
      </c>
      <c r="AD33" s="113">
        <f>ROUND(AB33*'Motore 2021'!$E$30,2)</f>
        <v>0</v>
      </c>
      <c r="AE33" s="113">
        <f>IF((K33-M33-S33-Y33)&lt;'Motore 2024'!$H$31, (K33-M33-S33-Y33),'Motore 2024'!$H$31)</f>
        <v>0</v>
      </c>
      <c r="AF33" s="113">
        <f>IF((L33-N33-T33-Z33)&lt;'Motore 2021'!$H$31, (L33-N33-T33-Z33),'Motore 2021'!$H$31)</f>
        <v>0</v>
      </c>
      <c r="AG33" s="113">
        <f t="shared" si="25"/>
        <v>0</v>
      </c>
      <c r="AH33" s="113">
        <f t="shared" si="26"/>
        <v>0</v>
      </c>
      <c r="AI33" s="113">
        <f>ROUND(AG33*'Motore 2024'!$E$31,2)</f>
        <v>0</v>
      </c>
      <c r="AJ33" s="113">
        <f>ROUND(AH33*'Motore 2021'!$E$31,2)</f>
        <v>0</v>
      </c>
      <c r="AK33" s="113">
        <f t="shared" si="27"/>
        <v>0</v>
      </c>
      <c r="AL33" s="113">
        <f t="shared" si="28"/>
        <v>0</v>
      </c>
      <c r="AM33" s="113">
        <f t="shared" si="29"/>
        <v>0</v>
      </c>
      <c r="AN33" s="113">
        <f t="shared" si="30"/>
        <v>0</v>
      </c>
      <c r="AO33" s="113">
        <f>ROUND(AM33*'Motore 2024'!$E$32,2)</f>
        <v>0</v>
      </c>
      <c r="AP33" s="113">
        <f>ROUND(AN33*'Motore 2021'!$E$32,2)</f>
        <v>0</v>
      </c>
      <c r="AQ33" s="124">
        <f>IF(B33&lt;&gt;0,((Q33+R33)*Ripartizione!B33),Q33+R33)</f>
        <v>0</v>
      </c>
      <c r="AR33" s="124">
        <f>IF(B33&lt;&gt;0,((Ripartizione!B33*W33)+(Ripartizione!B33*X33)), W33+X33)</f>
        <v>0</v>
      </c>
      <c r="AS33" s="124">
        <f t="shared" si="31"/>
        <v>0</v>
      </c>
      <c r="AT33" s="124">
        <f>IF(B33&lt;&gt;0,((Ripartizione!B33*AI33)+(Ripartizione!B33*AJ33)), AI33+AJ33)</f>
        <v>0</v>
      </c>
      <c r="AU33" s="124">
        <f>IF(B33&lt;&gt;0,((Ripartizione!B33*AO33)+(Ripartizione!B33*AP33)), AO33+AP33)</f>
        <v>0</v>
      </c>
      <c r="AV33" s="124">
        <f t="shared" si="32"/>
        <v>0</v>
      </c>
      <c r="AW33" s="124">
        <f t="shared" si="33"/>
        <v>0</v>
      </c>
      <c r="AX33" s="124">
        <f>IF($C$17="SI",((C33*'Motore 2024'!$B$35) + (D33*'Motore 2024'!$B$35)),0)</f>
        <v>0</v>
      </c>
      <c r="AY33" s="124">
        <f t="shared" si="34"/>
        <v>0</v>
      </c>
      <c r="AZ33" s="125">
        <f>IF($C$17="SI",(((C33*'Motore 2024'!$B$38))+((D33*'Motore 2021'!$B$38))),0)</f>
        <v>0</v>
      </c>
      <c r="BA33" s="124">
        <f t="shared" si="35"/>
        <v>0</v>
      </c>
      <c r="BB33" s="126">
        <f t="shared" si="36"/>
        <v>0</v>
      </c>
      <c r="BC33" s="127">
        <f t="shared" si="37"/>
        <v>0</v>
      </c>
      <c r="BD33" s="127">
        <f>IF($C$17="SI",(C33*3*('Motore 2021'!$B$41+'Motore 2021'!$B$42+'Motore 2021'!$B$43+'Motore 2021'!$B$44)),(C33*1*('Motore 2021'!$B$41+'Motore 2021'!$B$42+'Motore 2021'!$B$43+'Motore 2021'!$B$44)))</f>
        <v>0</v>
      </c>
      <c r="BE33" s="128">
        <f>IF($C$17="SI",(D33*3*('Motore 2021'!$B$41+'Motore 2021'!$B$42+'Motore 2021'!$D$43+'Motore 2021'!$B$44)),(D33*1*('Motore 2021'!$B$41+'Motore 2021'!$B$42+'Motore 2021'!$D$43+'Motore 2021'!$B$44)))</f>
        <v>0</v>
      </c>
      <c r="BF33" s="127">
        <f>IF($C$17="SI",(C33*3*('Motore 2021'!$B$41+'Motore 2021'!$B$42+'Motore 2021'!$B$43+'Motore 2021'!$B$44))+((C33*3*('Motore 2021'!$B$41+'Motore 2021'!$B$42+'Motore 2021'!$B$43+'Motore 2021'!$B$44))*10%),(C33*1*('Motore 2021'!$B$41+'Motore 2021'!$B$42+'Motore 2021'!$B$43+'Motore 2021'!$B$44))+((C33*1*('Motore 2021'!$B$41+'Motore 2021'!$B$42+'Motore 2021'!$B$43+'Motore 2021'!$B$44))*10%))</f>
        <v>0</v>
      </c>
      <c r="BG33" s="127">
        <f>IF($C$17="SI",(D33*3*('Motore 2021'!$B$41+'Motore 2021'!$B$42+'Motore 2021'!$D$43+'Motore 2021'!$B$44))+((D33*3*('Motore 2021'!$B$41+'Motore 2021'!$B$42+'Motore 2021'!$D$43+'Motore 2021'!$B$44))*10%),(D33*1*('Motore 2021'!$B$41+'Motore 2021'!$B$42+'Motore 2021'!$D$43+'Motore 2021'!$B$44))+((D33*1*('Motore 2021'!$B$41+'Motore 2021'!$B$42+'Motore 2021'!$D$43+'Motore 2021'!$B$44))*10%))</f>
        <v>0</v>
      </c>
      <c r="BH33" s="127">
        <f t="shared" si="38"/>
        <v>0</v>
      </c>
      <c r="BI33" s="127">
        <f t="shared" si="39"/>
        <v>0</v>
      </c>
      <c r="BJ33" s="127">
        <f>IF(H33&lt;&gt;0,IF($C$17="SI",((('Motore 2024'!$B$47+'Motore 2024'!$B$50+'Motore 2024'!$B$53)/365)*$F$14)+(((('Motore 2024'!$B$47+'Motore 2024'!$B$50+'Motore 2021'!$B$53)/365)*$F$14)*10%),(('Motore 2024'!$B$53/365)*$F$14)+(('Motore 2024'!$B$53/365)*$F$14)*10%),0)</f>
        <v>0</v>
      </c>
      <c r="BK33" s="127">
        <f>IF(H33&lt;&gt;0,IF($C$17="SI",((('Motore 2021'!$B$47+'Motore 2021'!$B$50+'Motore 2021'!$B$53)/365)*$F$13)+(((('Motore 2021'!$B$47+'Motore 2021'!$B$50+'Motore 2021'!$B$53)/365)*$F$13)*10%),(('Motore 2021'!$B$53/365)*$F$13)+(('Motore 2021'!$B$53/365)*$F$13)*10%),0)</f>
        <v>0</v>
      </c>
      <c r="BL33" s="127">
        <f>IF(H33&lt;&gt;0,IF($C$17="SI",((('Motore 2024'!$B$47+'Motore 2024'!$B$50+'Motore 2024'!$B$53)/365)*$F$14),(('Motore 2024'!$B$53/365)*$F$14)),0)</f>
        <v>0</v>
      </c>
      <c r="BM33" s="127">
        <f>IF(H33&lt;&gt;0,IF($C$17="SI",((('Motore 2021'!$B$47+'Motore 2021'!$B$50+'Motore 2021'!$B$53)/365)*$F$13),(('Motore 2021'!$B$53/365)*$F$13)),0)</f>
        <v>0</v>
      </c>
      <c r="BN33" s="127">
        <f t="shared" si="40"/>
        <v>0</v>
      </c>
      <c r="BO33" s="129">
        <f t="shared" si="41"/>
        <v>0</v>
      </c>
      <c r="BP33" s="42"/>
    </row>
    <row r="34" spans="1:68" x14ac:dyDescent="0.3">
      <c r="A34" s="68" t="s">
        <v>5</v>
      </c>
      <c r="B34" s="51">
        <v>0</v>
      </c>
      <c r="C34" s="51">
        <v>0</v>
      </c>
      <c r="D34" s="51">
        <v>0</v>
      </c>
      <c r="E34" s="51">
        <f t="shared" si="12"/>
        <v>0</v>
      </c>
      <c r="F34" s="57" t="s">
        <v>6</v>
      </c>
      <c r="G34" s="65">
        <f t="shared" si="13"/>
        <v>0</v>
      </c>
      <c r="H34" s="65">
        <f t="shared" si="14"/>
        <v>0</v>
      </c>
      <c r="I34" s="66">
        <f t="shared" si="15"/>
        <v>0</v>
      </c>
      <c r="J34" s="66">
        <f t="shared" si="16"/>
        <v>0</v>
      </c>
      <c r="K34" s="67">
        <f t="shared" si="17"/>
        <v>0</v>
      </c>
      <c r="L34" s="67">
        <f t="shared" si="18"/>
        <v>0</v>
      </c>
      <c r="M34" s="113">
        <f>IF(K34&lt;'Motore 2024'!$H$28,Ripartizione!K34,'Motore 2024'!$H$28)</f>
        <v>0</v>
      </c>
      <c r="N34" s="113">
        <f>IF(L34&lt;'Motore 2021'!$H$28,Ripartizione!L34,'Motore 2021'!$H$28)</f>
        <v>0</v>
      </c>
      <c r="O34" s="113">
        <f t="shared" si="19"/>
        <v>0</v>
      </c>
      <c r="P34" s="113">
        <f t="shared" si="20"/>
        <v>0</v>
      </c>
      <c r="Q34" s="113">
        <f>ROUND(O34*'Motore 2024'!$E$28,2)</f>
        <v>0</v>
      </c>
      <c r="R34" s="113">
        <f>ROUND(P34*'Motore 2021'!$E$28,2)</f>
        <v>0</v>
      </c>
      <c r="S34" s="113">
        <f>IF((K34-M34)&lt;'Motore 2024'!$H$29,(K34-M34),'Motore 2024'!$H$29)</f>
        <v>0</v>
      </c>
      <c r="T34" s="113">
        <f>IF((L34-N34)&lt;'Motore 2021'!$H$29,(L34-N34),'Motore 2021'!$H$29)</f>
        <v>0</v>
      </c>
      <c r="U34" s="113">
        <f t="shared" si="21"/>
        <v>0</v>
      </c>
      <c r="V34" s="113">
        <f t="shared" si="22"/>
        <v>0</v>
      </c>
      <c r="W34" s="113">
        <f>ROUND(U34*'Motore 2024'!$E$29,2)</f>
        <v>0</v>
      </c>
      <c r="X34" s="113">
        <f>ROUND(V34*'Motore 2021'!$E$29,2)</f>
        <v>0</v>
      </c>
      <c r="Y34" s="113">
        <f>IF(K34-M34-S34&lt;'Motore 2024'!$H$30,(Ripartizione!K34-Ripartizione!M34-Ripartizione!S34),'Motore 2024'!$H$30)</f>
        <v>0</v>
      </c>
      <c r="Z34" s="113">
        <f>IF(L34-N34-T34&lt;'Motore 2021'!$H$30,(Ripartizione!L34-Ripartizione!N34-Ripartizione!T34),'Motore 2021'!$H$30)</f>
        <v>0</v>
      </c>
      <c r="AA34" s="113">
        <f t="shared" si="23"/>
        <v>0</v>
      </c>
      <c r="AB34" s="113">
        <f t="shared" si="24"/>
        <v>0</v>
      </c>
      <c r="AC34" s="113">
        <f>ROUND(AA34*'Motore 2024'!$E$30,2)</f>
        <v>0</v>
      </c>
      <c r="AD34" s="113">
        <f>ROUND(AB34*'Motore 2021'!$E$30,2)</f>
        <v>0</v>
      </c>
      <c r="AE34" s="113">
        <f>IF((K34-M34-S34-Y34)&lt;'Motore 2024'!$H$31, (K34-M34-S34-Y34),'Motore 2024'!$H$31)</f>
        <v>0</v>
      </c>
      <c r="AF34" s="113">
        <f>IF((L34-N34-T34-Z34)&lt;'Motore 2021'!$H$31, (L34-N34-T34-Z34),'Motore 2021'!$H$31)</f>
        <v>0</v>
      </c>
      <c r="AG34" s="113">
        <f t="shared" si="25"/>
        <v>0</v>
      </c>
      <c r="AH34" s="113">
        <f t="shared" si="26"/>
        <v>0</v>
      </c>
      <c r="AI34" s="113">
        <f>ROUND(AG34*'Motore 2024'!$E$31,2)</f>
        <v>0</v>
      </c>
      <c r="AJ34" s="113">
        <f>ROUND(AH34*'Motore 2021'!$E$31,2)</f>
        <v>0</v>
      </c>
      <c r="AK34" s="113">
        <f t="shared" si="27"/>
        <v>0</v>
      </c>
      <c r="AL34" s="113">
        <f t="shared" si="28"/>
        <v>0</v>
      </c>
      <c r="AM34" s="113">
        <f t="shared" si="29"/>
        <v>0</v>
      </c>
      <c r="AN34" s="113">
        <f t="shared" si="30"/>
        <v>0</v>
      </c>
      <c r="AO34" s="113">
        <f>ROUND(AM34*'Motore 2024'!$E$32,2)</f>
        <v>0</v>
      </c>
      <c r="AP34" s="113">
        <f>ROUND(AN34*'Motore 2021'!$E$32,2)</f>
        <v>0</v>
      </c>
      <c r="AQ34" s="124">
        <f>IF(B34&lt;&gt;0,((Q34+R34)*Ripartizione!B34),Q34+R34)</f>
        <v>0</v>
      </c>
      <c r="AR34" s="124">
        <f>IF(B34&lt;&gt;0,((Ripartizione!B34*W34)+(Ripartizione!B34*X34)), W34+X34)</f>
        <v>0</v>
      </c>
      <c r="AS34" s="124">
        <f t="shared" si="31"/>
        <v>0</v>
      </c>
      <c r="AT34" s="124">
        <f>IF(B34&lt;&gt;0,((Ripartizione!B34*AI34)+(Ripartizione!B34*AJ34)), AI34+AJ34)</f>
        <v>0</v>
      </c>
      <c r="AU34" s="124">
        <f>IF(B34&lt;&gt;0,((Ripartizione!B34*AO34)+(Ripartizione!B34*AP34)), AO34+AP34)</f>
        <v>0</v>
      </c>
      <c r="AV34" s="124">
        <f t="shared" si="32"/>
        <v>0</v>
      </c>
      <c r="AW34" s="124">
        <f t="shared" si="33"/>
        <v>0</v>
      </c>
      <c r="AX34" s="124">
        <f>IF($C$17="SI",((C34*'Motore 2024'!$B$35) + (D34*'Motore 2024'!$B$35)),0)</f>
        <v>0</v>
      </c>
      <c r="AY34" s="124">
        <f t="shared" si="34"/>
        <v>0</v>
      </c>
      <c r="AZ34" s="125">
        <f>IF($C$17="SI",(((C34*'Motore 2024'!$B$38))+((D34*'Motore 2021'!$B$38))),0)</f>
        <v>0</v>
      </c>
      <c r="BA34" s="124">
        <f t="shared" si="35"/>
        <v>0</v>
      </c>
      <c r="BB34" s="126">
        <f t="shared" si="36"/>
        <v>0</v>
      </c>
      <c r="BC34" s="127">
        <f t="shared" si="37"/>
        <v>0</v>
      </c>
      <c r="BD34" s="127">
        <f>IF($C$17="SI",(C34*3*('Motore 2021'!$B$41+'Motore 2021'!$B$42+'Motore 2021'!$B$43+'Motore 2021'!$B$44)),(C34*1*('Motore 2021'!$B$41+'Motore 2021'!$B$42+'Motore 2021'!$B$43+'Motore 2021'!$B$44)))</f>
        <v>0</v>
      </c>
      <c r="BE34" s="128">
        <f>IF($C$17="SI",(D34*3*('Motore 2021'!$B$41+'Motore 2021'!$B$42+'Motore 2021'!$D$43+'Motore 2021'!$B$44)),(D34*1*('Motore 2021'!$B$41+'Motore 2021'!$B$42+'Motore 2021'!$D$43+'Motore 2021'!$B$44)))</f>
        <v>0</v>
      </c>
      <c r="BF34" s="127">
        <f>IF($C$17="SI",(C34*3*('Motore 2021'!$B$41+'Motore 2021'!$B$42+'Motore 2021'!$B$43+'Motore 2021'!$B$44))+((C34*3*('Motore 2021'!$B$41+'Motore 2021'!$B$42+'Motore 2021'!$B$43+'Motore 2021'!$B$44))*10%),(C34*1*('Motore 2021'!$B$41+'Motore 2021'!$B$42+'Motore 2021'!$B$43+'Motore 2021'!$B$44))+((C34*1*('Motore 2021'!$B$41+'Motore 2021'!$B$42+'Motore 2021'!$B$43+'Motore 2021'!$B$44))*10%))</f>
        <v>0</v>
      </c>
      <c r="BG34" s="127">
        <f>IF($C$17="SI",(D34*3*('Motore 2021'!$B$41+'Motore 2021'!$B$42+'Motore 2021'!$D$43+'Motore 2021'!$B$44))+((D34*3*('Motore 2021'!$B$41+'Motore 2021'!$B$42+'Motore 2021'!$D$43+'Motore 2021'!$B$44))*10%),(D34*1*('Motore 2021'!$B$41+'Motore 2021'!$B$42+'Motore 2021'!$D$43+'Motore 2021'!$B$44))+((D34*1*('Motore 2021'!$B$41+'Motore 2021'!$B$42+'Motore 2021'!$D$43+'Motore 2021'!$B$44))*10%))</f>
        <v>0</v>
      </c>
      <c r="BH34" s="127">
        <f t="shared" si="38"/>
        <v>0</v>
      </c>
      <c r="BI34" s="127">
        <f t="shared" si="39"/>
        <v>0</v>
      </c>
      <c r="BJ34" s="127">
        <f>IF(H34&lt;&gt;0,IF($C$17="SI",((('Motore 2024'!$B$47+'Motore 2024'!$B$50+'Motore 2024'!$B$53)/365)*$F$14)+(((('Motore 2024'!$B$47+'Motore 2024'!$B$50+'Motore 2021'!$B$53)/365)*$F$14)*10%),(('Motore 2024'!$B$53/365)*$F$14)+(('Motore 2024'!$B$53/365)*$F$14)*10%),0)</f>
        <v>0</v>
      </c>
      <c r="BK34" s="127">
        <f>IF(H34&lt;&gt;0,IF($C$17="SI",((('Motore 2021'!$B$47+'Motore 2021'!$B$50+'Motore 2021'!$B$53)/365)*$F$13)+(((('Motore 2021'!$B$47+'Motore 2021'!$B$50+'Motore 2021'!$B$53)/365)*$F$13)*10%),(('Motore 2021'!$B$53/365)*$F$13)+(('Motore 2021'!$B$53/365)*$F$13)*10%),0)</f>
        <v>0</v>
      </c>
      <c r="BL34" s="127">
        <f>IF(H34&lt;&gt;0,IF($C$17="SI",((('Motore 2024'!$B$47+'Motore 2024'!$B$50+'Motore 2024'!$B$53)/365)*$F$14),(('Motore 2024'!$B$53/365)*$F$14)),0)</f>
        <v>0</v>
      </c>
      <c r="BM34" s="127">
        <f>IF(H34&lt;&gt;0,IF($C$17="SI",((('Motore 2021'!$B$47+'Motore 2021'!$B$50+'Motore 2021'!$B$53)/365)*$F$13),(('Motore 2021'!$B$53/365)*$F$13)),0)</f>
        <v>0</v>
      </c>
      <c r="BN34" s="127">
        <f t="shared" si="40"/>
        <v>0</v>
      </c>
      <c r="BO34" s="129">
        <f t="shared" si="41"/>
        <v>0</v>
      </c>
      <c r="BP34" s="42"/>
    </row>
    <row r="35" spans="1:68" x14ac:dyDescent="0.3">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21"/>
      <c r="BP35" s="42"/>
    </row>
    <row r="36" spans="1:68" x14ac:dyDescent="0.3">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42"/>
    </row>
    <row r="37" spans="1:68" x14ac:dyDescent="0.3">
      <c r="A37" s="42"/>
      <c r="B37" s="43"/>
      <c r="C37" s="42"/>
      <c r="D37" s="42"/>
      <c r="E37" s="42"/>
      <c r="F37" s="42"/>
      <c r="G37" s="43"/>
      <c r="H37" s="43"/>
      <c r="I37" s="43"/>
      <c r="J37" s="43"/>
      <c r="K37" s="43"/>
      <c r="L37" s="43"/>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1:68" x14ac:dyDescent="0.3">
      <c r="A38" s="42"/>
      <c r="B38" s="54"/>
      <c r="C38" s="54"/>
      <c r="D38" s="54"/>
      <c r="E38" s="54"/>
      <c r="G38" s="55"/>
      <c r="H38" s="55"/>
      <c r="I38" s="55"/>
      <c r="J38" s="55"/>
      <c r="K38" s="55"/>
      <c r="L38" s="55"/>
    </row>
    <row r="39" spans="1:68" x14ac:dyDescent="0.3">
      <c r="A39" s="42"/>
      <c r="B39" s="54"/>
      <c r="C39" s="54"/>
      <c r="D39" s="54"/>
      <c r="E39" s="54"/>
      <c r="G39" s="55"/>
      <c r="H39" s="55"/>
      <c r="I39" s="55"/>
      <c r="J39" s="55"/>
      <c r="K39" s="55"/>
      <c r="L39" s="55"/>
    </row>
    <row r="40" spans="1:68" x14ac:dyDescent="0.3">
      <c r="A40" s="42"/>
      <c r="B40" s="54"/>
      <c r="C40" s="54"/>
      <c r="D40" s="54"/>
      <c r="E40" s="54"/>
      <c r="G40" s="55"/>
      <c r="H40" s="55"/>
      <c r="I40" s="55"/>
      <c r="J40" s="55"/>
      <c r="K40" s="55"/>
      <c r="L40" s="55"/>
    </row>
    <row r="41" spans="1:68" x14ac:dyDescent="0.3">
      <c r="A41" s="42"/>
      <c r="B41" s="54"/>
      <c r="C41" s="54"/>
      <c r="D41" s="54"/>
      <c r="E41" s="54"/>
      <c r="G41" s="55"/>
      <c r="H41" s="55"/>
      <c r="I41" s="55"/>
      <c r="J41" s="55"/>
      <c r="K41" s="55"/>
      <c r="L41" s="55"/>
    </row>
    <row r="42" spans="1:68" x14ac:dyDescent="0.3">
      <c r="A42" s="42"/>
      <c r="B42" s="54"/>
      <c r="C42" s="54"/>
      <c r="D42" s="54"/>
      <c r="E42" s="54"/>
      <c r="G42" s="55"/>
      <c r="H42" s="55"/>
      <c r="I42" s="55"/>
      <c r="J42" s="55"/>
      <c r="K42" s="55"/>
      <c r="L42" s="55"/>
    </row>
    <row r="43" spans="1:68" x14ac:dyDescent="0.3">
      <c r="A43" s="42"/>
      <c r="B43" s="54"/>
      <c r="C43" s="54"/>
      <c r="D43" s="54"/>
      <c r="E43" s="54"/>
      <c r="G43" s="55"/>
      <c r="H43" s="55"/>
      <c r="I43" s="55"/>
      <c r="J43" s="55"/>
      <c r="K43" s="55"/>
      <c r="L43" s="55"/>
    </row>
    <row r="44" spans="1:68" x14ac:dyDescent="0.3">
      <c r="A44" s="42"/>
    </row>
    <row r="45" spans="1:68" x14ac:dyDescent="0.3">
      <c r="A45" s="42"/>
    </row>
    <row r="46" spans="1:68" x14ac:dyDescent="0.3">
      <c r="A46" s="42"/>
    </row>
  </sheetData>
  <sheetProtection algorithmName="SHA-512" hashValue="qVht4zYBY8KdEv7K71J1ZYbwH6tn1PGTY0jKi5Xh/QxmBzjQZ292KNJrLbwJY2H9Mj1N4IUhxhPWQ3OuzCc+7w==" saltValue="JVcGdQd3PV3gHoYpsWYYLg==" spinCount="100000" sheet="1" formatCells="0" formatColumns="0" formatRows="0" insertColumns="0" insertRows="0" insertHyperlinks="0" deleteColumns="0" deleteRows="0" sort="0" autoFilter="0" pivotTables="0"/>
  <mergeCells count="6">
    <mergeCell ref="A25:B25"/>
    <mergeCell ref="AR2:BO4"/>
    <mergeCell ref="BN24:BO24"/>
    <mergeCell ref="AZ21:BO22"/>
    <mergeCell ref="AR6:BO19"/>
    <mergeCell ref="A20:B20"/>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4 e 31/12/2024" sqref="B14">
      <formula1>45292</formula1>
      <formula2>45657</formula2>
    </dataValidation>
    <dataValidation type="date" allowBlank="1" showInputMessage="1" showErrorMessage="1" promptTitle="Periodo Anno in Corso" prompt="Inserire una data compresa tra il 01/01/2024 e il 31/12/2024" sqref="C14">
      <formula1>45292</formula1>
      <formula2>45657</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compresi tra 1 e 100_x000a_" sqref="B27:B34">
      <formula1>0</formula1>
      <formula2>100</formula2>
    </dataValidation>
    <dataValidation type="whole" allowBlank="1" showErrorMessage="1" promptTitle="Attenzione" prompt="Inserire solo numeri maggiori di Zero_x000a_" sqref="C27:C34">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2024</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2024-03-22T07:42:13Z</dcterms:modified>
</cp:coreProperties>
</file>